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odotgov.sharepoint.com/sites/CO_HR-Compensation/Shared Documents/Compensation/Compensation/Compensation Calculator/"/>
    </mc:Choice>
  </mc:AlternateContent>
  <xr:revisionPtr revIDLastSave="0" documentId="8_{F770D53B-C0E3-4659-9081-DBF4DB53904B}" xr6:coauthVersionLast="47" xr6:coauthVersionMax="47" xr10:uidLastSave="{00000000-0000-0000-0000-000000000000}"/>
  <bookViews>
    <workbookView xWindow="25080" yWindow="-120" windowWidth="25440" windowHeight="15990" xr2:uid="{00000000-000D-0000-FFFF-FFFF00000000}"/>
  </bookViews>
  <sheets>
    <sheet name="CALCULATOR" sheetId="1" r:id="rId1"/>
    <sheet name="LEGEND" sheetId="2" r:id="rId2"/>
    <sheet name="EXAMPLES" sheetId="3" r:id="rId3"/>
  </sheets>
  <definedNames>
    <definedName name="Contribution">CALCULATOR!$B$42</definedName>
    <definedName name="medical">CALCULATOR!$B$40</definedName>
    <definedName name="Medical_Insurance____208_the_state_pays">LEGEND!$A$2</definedName>
    <definedName name="Medical_Insurance___414_the_state_pays">LEGEND!$A$2</definedName>
    <definedName name="Pension">LEGEND!$A$16</definedName>
    <definedName name="Retirement">CALCULATOR!$B$42</definedName>
    <definedName name="SocSec">LEGEND!$A$20</definedName>
    <definedName name="SS">CALCULATOR!$C$42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B9" i="1"/>
  <c r="C9" i="1"/>
  <c r="C3" i="3"/>
  <c r="D3" i="3"/>
  <c r="E3" i="3"/>
  <c r="F3" i="3"/>
  <c r="G3" i="3"/>
  <c r="H3" i="3"/>
  <c r="C6" i="3"/>
  <c r="D6" i="3"/>
  <c r="E6" i="3"/>
  <c r="F6" i="3"/>
  <c r="G6" i="3"/>
  <c r="H6" i="3"/>
  <c r="H10" i="3" s="1"/>
  <c r="H11" i="3" s="1"/>
  <c r="C7" i="3"/>
  <c r="D7" i="3"/>
  <c r="E7" i="3"/>
  <c r="F7" i="3"/>
  <c r="G7" i="3"/>
  <c r="H7" i="3"/>
  <c r="C8" i="3"/>
  <c r="D8" i="3"/>
  <c r="E8" i="3"/>
  <c r="E10" i="3" s="1"/>
  <c r="E11" i="3" s="1"/>
  <c r="F8" i="3"/>
  <c r="G8" i="3"/>
  <c r="H8" i="3"/>
  <c r="C9" i="3"/>
  <c r="D9" i="3"/>
  <c r="E9" i="3"/>
  <c r="F9" i="3"/>
  <c r="G9" i="3"/>
  <c r="H9" i="3"/>
  <c r="C10" i="3"/>
  <c r="C11" i="3" s="1"/>
  <c r="C13" i="3"/>
  <c r="D13" i="3"/>
  <c r="E13" i="3"/>
  <c r="F13" i="3"/>
  <c r="G13" i="3"/>
  <c r="H13" i="3"/>
  <c r="C16" i="3"/>
  <c r="D16" i="3"/>
  <c r="E16" i="3"/>
  <c r="F16" i="3"/>
  <c r="G16" i="3"/>
  <c r="H16" i="3"/>
  <c r="H20" i="3" s="1"/>
  <c r="H21" i="3" s="1"/>
  <c r="C17" i="3"/>
  <c r="C20" i="3" s="1"/>
  <c r="C21" i="3" s="1"/>
  <c r="D17" i="3"/>
  <c r="D20" i="3" s="1"/>
  <c r="D21" i="3" s="1"/>
  <c r="E17" i="3"/>
  <c r="E20" i="3" s="1"/>
  <c r="E21" i="3" s="1"/>
  <c r="F17" i="3"/>
  <c r="G17" i="3"/>
  <c r="H17" i="3"/>
  <c r="C18" i="3"/>
  <c r="D18" i="3"/>
  <c r="E18" i="3"/>
  <c r="F18" i="3"/>
  <c r="G18" i="3"/>
  <c r="H18" i="3"/>
  <c r="C19" i="3"/>
  <c r="D19" i="3"/>
  <c r="E19" i="3"/>
  <c r="F19" i="3"/>
  <c r="G19" i="3"/>
  <c r="H19" i="3"/>
  <c r="C23" i="3"/>
  <c r="D23" i="3"/>
  <c r="E23" i="3"/>
  <c r="F23" i="3"/>
  <c r="G23" i="3"/>
  <c r="H23" i="3"/>
  <c r="C26" i="3"/>
  <c r="D26" i="3"/>
  <c r="E26" i="3"/>
  <c r="F26" i="3"/>
  <c r="G26" i="3"/>
  <c r="H26" i="3"/>
  <c r="C27" i="3"/>
  <c r="D27" i="3"/>
  <c r="E27" i="3"/>
  <c r="F27" i="3"/>
  <c r="G27" i="3"/>
  <c r="H27" i="3"/>
  <c r="C28" i="3"/>
  <c r="D28" i="3"/>
  <c r="E28" i="3"/>
  <c r="F28" i="3"/>
  <c r="G28" i="3"/>
  <c r="H28" i="3"/>
  <c r="C29" i="3"/>
  <c r="D29" i="3"/>
  <c r="E29" i="3"/>
  <c r="F29" i="3"/>
  <c r="G29" i="3"/>
  <c r="H29" i="3"/>
  <c r="G10" i="3" l="1"/>
  <c r="G11" i="3" s="1"/>
  <c r="G20" i="3"/>
  <c r="G21" i="3" s="1"/>
  <c r="H30" i="3"/>
  <c r="H31" i="3" s="1"/>
  <c r="F20" i="3"/>
  <c r="F21" i="3" s="1"/>
  <c r="F10" i="3"/>
  <c r="F11" i="3" s="1"/>
  <c r="D10" i="3"/>
  <c r="D11" i="3" s="1"/>
  <c r="F30" i="3"/>
  <c r="F31" i="3" s="1"/>
  <c r="D30" i="3"/>
  <c r="D31" i="3" s="1"/>
  <c r="E30" i="3"/>
  <c r="E31" i="3" s="1"/>
  <c r="G30" i="3"/>
  <c r="G31" i="3" s="1"/>
  <c r="C30" i="3"/>
  <c r="C31" i="3" s="1"/>
  <c r="F23" i="1"/>
  <c r="B37" i="1" l="1"/>
  <c r="A2" i="2"/>
  <c r="D43" i="1" l="1"/>
  <c r="A18" i="2" l="1"/>
  <c r="A20" i="2" s="1"/>
  <c r="A4" i="2" s="1"/>
  <c r="A14" i="2"/>
  <c r="A16" i="2" s="1"/>
  <c r="A3" i="2" s="1"/>
  <c r="B45" i="1"/>
  <c r="C45" i="1" l="1"/>
  <c r="D45" i="1"/>
  <c r="C43" i="1" l="1"/>
  <c r="B4" i="2" s="1"/>
  <c r="C40" i="1"/>
  <c r="B43" i="1"/>
  <c r="B3" i="2" s="1"/>
  <c r="B1" i="2"/>
  <c r="D40" i="1"/>
  <c r="F24" i="1" l="1"/>
  <c r="B5" i="2"/>
  <c r="C11" i="2" l="1"/>
  <c r="C10" i="2"/>
  <c r="B10" i="2"/>
  <c r="C5" i="2" s="1"/>
  <c r="C12" i="2" l="1"/>
  <c r="C1" i="2"/>
  <c r="C2" i="2"/>
  <c r="C3" i="2"/>
  <c r="C4" i="2"/>
</calcChain>
</file>

<file path=xl/sharedStrings.xml><?xml version="1.0" encoding="utf-8"?>
<sst xmlns="http://schemas.openxmlformats.org/spreadsheetml/2006/main" count="58" uniqueCount="53">
  <si>
    <t>Missouri Department of Transportation</t>
  </si>
  <si>
    <t xml:space="preserve"> Total Compensation and the State's Investment in Employee Benefits</t>
  </si>
  <si>
    <t xml:space="preserve">Your total compensation is more than the dollars you receive in your paycheck. The information below reflects the amount the state pays each pay period for a potential full-time employee with this salary in order to provide these valuable benefits. This calculator assumes semi-monthly pay periods. </t>
  </si>
  <si>
    <t>Calculated Total Compensation</t>
  </si>
  <si>
    <t>Enter Compensation Here</t>
  </si>
  <si>
    <t xml:space="preserve">Deferred Compensation Contribution </t>
  </si>
  <si>
    <t>Paid Time Off Hours
Per Pay Period</t>
  </si>
  <si>
    <t>Your
Hourly Rate:</t>
  </si>
  <si>
    <t>Your
Annual Pay:</t>
  </si>
  <si>
    <t>Annual State Investment
in Your Pay &amp; Benefits:</t>
  </si>
  <si>
    <t>Semi-Monthly
Pay Period Salary
(Before deductions)</t>
  </si>
  <si>
    <t>Enter your MONTHLY contribution to
MO Deferred Comp</t>
  </si>
  <si>
    <t>Vacation</t>
  </si>
  <si>
    <t>Sick Leave</t>
  </si>
  <si>
    <t xml:space="preserve"> </t>
  </si>
  <si>
    <t>Enter your potential semi-monthly salary above to calculate your total compensation.</t>
  </si>
  <si>
    <t>Enter your potential MONTHLY contribution to MO Deferred Comp to calculate the employer match. This is renewed each year.</t>
  </si>
  <si>
    <t>Wages (per pay period):</t>
  </si>
  <si>
    <t xml:space="preserve">  Benefits (per pay period):</t>
  </si>
  <si>
    <t>All figures are an average, and may not apply for every employee. Your Annual Benefit Statement will contain more individualized information based on your situation. Where indicated, some costs are a percentage of pay while others are a flat rate. MoDOT offers 13 paid state holidays that are included in the base salary cost.</t>
  </si>
  <si>
    <t>* For 2024, there is a salary cap of $168,600 for social security. The 6.2% is not paid on any base salary above that amount.</t>
  </si>
  <si>
    <t>**Employees can earn a dollar for dollar MO Deferred Comp Match from $25-$75 per month. Employees can contribute up to the annual maximum allowed by the IRS. This is renewed annually.</t>
  </si>
  <si>
    <t>Total compensation also includes training opportunities, work environment, flexible schedules, etc., which are not reflected here.</t>
  </si>
  <si>
    <t xml:space="preserve">Basic Life Insurance </t>
  </si>
  <si>
    <t>4.5 cents for every $1,000</t>
  </si>
  <si>
    <t>Medical Insurance</t>
  </si>
  <si>
    <t xml:space="preserve">Medicare                                         </t>
  </si>
  <si>
    <t xml:space="preserve">Long-Term Disability                </t>
  </si>
  <si>
    <t>Retirement</t>
  </si>
  <si>
    <t>Social Security**</t>
  </si>
  <si>
    <t>Deferred Compensation</t>
  </si>
  <si>
    <t xml:space="preserve">Annual Leave Earnings                </t>
  </si>
  <si>
    <t>Sick Leave Earnings</t>
  </si>
  <si>
    <t>Holiday Earnings***</t>
  </si>
  <si>
    <t xml:space="preserve">  </t>
  </si>
  <si>
    <r>
      <t>Salary (Includes</t>
    </r>
    <r>
      <rPr>
        <b/>
        <sz val="10"/>
        <rFont val="Arial"/>
        <family val="2"/>
      </rPr>
      <t xml:space="preserve"> 5 hours vacation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5 hours sick leave</t>
    </r>
    <r>
      <rPr>
        <sz val="10"/>
        <rFont val="Arial"/>
        <family val="2"/>
      </rPr>
      <t>)</t>
    </r>
  </si>
  <si>
    <t>Other** (Basic Life, Medicare and Deferred Compensation)</t>
  </si>
  <si>
    <t>diff</t>
  </si>
  <si>
    <t>Retirement contribution calculation</t>
  </si>
  <si>
    <t>Social Security calculation</t>
  </si>
  <si>
    <t>DATA AS OF FEBRUARY 13, 2023</t>
  </si>
  <si>
    <t>General Employee</t>
  </si>
  <si>
    <t>--</t>
  </si>
  <si>
    <t xml:space="preserve">Hourly Rate-of-Pay </t>
  </si>
  <si>
    <t>Annual Salary</t>
  </si>
  <si>
    <t>LTD</t>
  </si>
  <si>
    <t>Basic Life Insurance</t>
  </si>
  <si>
    <t>OASI/Medicare</t>
  </si>
  <si>
    <t>Maintenance Worker</t>
  </si>
  <si>
    <t>Mid Level Engineer</t>
  </si>
  <si>
    <t xml:space="preserve">Effective 01/25 </t>
  </si>
  <si>
    <t>Enter your personal information in the yellow highlighted areas below.</t>
  </si>
  <si>
    <t>Paid time off is included in salary value in chart.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</si>
</sst>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[$$-409]#,##0.00_);\([$$-409]#,##0.00\)"/>
    <numFmt numFmtId="165" formatCode="0.000%"/>
    <numFmt numFmtId="166" formatCode="0.0000000"/>
    <numFmt numFmtId="167" formatCode="#,##0.0000"/>
    <numFmt numFmtId="168" formatCode="0.000;[Red]0.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3"/>
      <name val="Calibri Light"/>
      <family val="2"/>
      <scheme val="major"/>
    </font>
    <font>
      <b/>
      <sz val="28"/>
      <color theme="0"/>
      <name val="Segoe UI"/>
      <family val="2"/>
    </font>
    <font>
      <b/>
      <sz val="14"/>
      <color theme="0"/>
      <name val="Segoe UI"/>
      <family val="2"/>
    </font>
    <font>
      <b/>
      <sz val="14"/>
      <color theme="1" tint="0.14999847407452621"/>
      <name val="Segoe UI"/>
      <family val="2"/>
    </font>
    <font>
      <sz val="10"/>
      <name val="Arial"/>
      <family val="2"/>
    </font>
    <font>
      <b/>
      <sz val="16"/>
      <color rgb="FF006394"/>
      <name val="Segoe UI"/>
      <family val="2"/>
    </font>
    <font>
      <b/>
      <sz val="2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6"/>
      <name val="Calibri"/>
      <family val="2"/>
    </font>
    <font>
      <sz val="18"/>
      <name val="Calibri"/>
      <family val="2"/>
    </font>
    <font>
      <b/>
      <sz val="15"/>
      <color rgb="FF006394"/>
      <name val="Segoe UI"/>
      <family val="2"/>
    </font>
    <font>
      <b/>
      <sz val="18"/>
      <color rgb="FF006394"/>
      <name val="Segoe UI"/>
      <family val="2"/>
    </font>
    <font>
      <i/>
      <sz val="12"/>
      <color theme="1"/>
      <name val="Segoe UI"/>
      <family val="2"/>
    </font>
    <font>
      <i/>
      <sz val="12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b/>
      <i/>
      <sz val="12"/>
      <color theme="1"/>
      <name val="Segoe UI"/>
      <family val="2"/>
    </font>
    <font>
      <b/>
      <sz val="12"/>
      <color theme="0"/>
      <name val="Segoe UI"/>
      <family val="2"/>
    </font>
    <font>
      <b/>
      <sz val="28"/>
      <name val="Segoe UI"/>
      <family val="2"/>
    </font>
    <font>
      <b/>
      <sz val="14"/>
      <name val="Segoe UI"/>
      <family val="2"/>
    </font>
    <font>
      <b/>
      <sz val="10"/>
      <name val="Arial"/>
      <family val="2"/>
    </font>
    <font>
      <b/>
      <sz val="16"/>
      <name val="Segoe UI"/>
      <family val="2"/>
    </font>
    <font>
      <b/>
      <sz val="20"/>
      <color theme="0"/>
      <name val="Segoe U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Segoe UI"/>
      <family val="2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rgb="FF005986"/>
      <name val="Segoe UI"/>
      <family val="2"/>
    </font>
    <font>
      <sz val="1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Segoe UI"/>
      <family val="2"/>
    </font>
    <font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6394"/>
        <bgColor indexed="64"/>
      </patternFill>
    </fill>
    <fill>
      <patternFill patternType="solid">
        <fgColor rgb="FFDD67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4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4"/>
      </top>
      <bottom style="medium">
        <color rgb="FF00598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5986"/>
      </left>
      <right style="medium">
        <color rgb="FF005986"/>
      </right>
      <top style="thin">
        <color indexed="64"/>
      </top>
      <bottom style="medium">
        <color rgb="FF005986"/>
      </bottom>
      <diagonal/>
    </border>
    <border>
      <left style="thin">
        <color indexed="64"/>
      </left>
      <right/>
      <top style="medium">
        <color rgb="FF005986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3" applyNumberFormat="0" applyAlignment="0" applyProtection="0"/>
    <xf numFmtId="0" fontId="6" fillId="3" borderId="4" applyNumberFormat="0" applyAlignment="0" applyProtection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</cellStyleXfs>
  <cellXfs count="122">
    <xf numFmtId="0" fontId="0" fillId="0" borderId="0" xfId="0"/>
    <xf numFmtId="0" fontId="12" fillId="0" borderId="7" xfId="5" applyFont="1" applyBorder="1" applyAlignment="1" applyProtection="1">
      <alignment horizontal="center" wrapText="1"/>
    </xf>
    <xf numFmtId="0" fontId="16" fillId="4" borderId="0" xfId="6" applyFont="1" applyFill="1" applyBorder="1" applyAlignment="1" applyProtection="1">
      <alignment horizontal="center" wrapText="1"/>
    </xf>
    <xf numFmtId="7" fontId="14" fillId="0" borderId="10" xfId="1" applyNumberFormat="1" applyFont="1" applyFill="1" applyBorder="1" applyAlignment="1" applyProtection="1">
      <alignment horizontal="center" vertical="center"/>
    </xf>
    <xf numFmtId="7" fontId="14" fillId="0" borderId="8" xfId="1" applyNumberFormat="1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top" wrapText="1"/>
    </xf>
    <xf numFmtId="0" fontId="12" fillId="0" borderId="9" xfId="5" applyFont="1" applyBorder="1" applyAlignment="1" applyProtection="1">
      <alignment horizontal="center" wrapText="1"/>
    </xf>
    <xf numFmtId="0" fontId="12" fillId="0" borderId="0" xfId="5" applyFont="1" applyBorder="1" applyAlignment="1" applyProtection="1">
      <alignment horizontal="center" wrapText="1"/>
    </xf>
    <xf numFmtId="0" fontId="12" fillId="0" borderId="9" xfId="5" applyFont="1" applyFill="1" applyBorder="1" applyAlignment="1" applyProtection="1">
      <alignment horizontal="center" wrapText="1"/>
    </xf>
    <xf numFmtId="164" fontId="14" fillId="0" borderId="10" xfId="1" applyNumberFormat="1" applyFont="1" applyFill="1" applyBorder="1" applyAlignment="1" applyProtection="1">
      <alignment horizontal="center" vertical="center"/>
    </xf>
    <xf numFmtId="164" fontId="14" fillId="0" borderId="8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7" fontId="0" fillId="0" borderId="0" xfId="0" applyNumberFormat="1"/>
    <xf numFmtId="0" fontId="23" fillId="9" borderId="11" xfId="1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8" fillId="0" borderId="0" xfId="0" applyFont="1"/>
    <xf numFmtId="7" fontId="0" fillId="0" borderId="0" xfId="0" applyNumberFormat="1" applyFill="1"/>
    <xf numFmtId="165" fontId="0" fillId="0" borderId="0" xfId="2" applyNumberFormat="1" applyFont="1" applyFill="1"/>
    <xf numFmtId="165" fontId="12" fillId="11" borderId="0" xfId="5" applyNumberFormat="1" applyFont="1" applyFill="1" applyBorder="1" applyAlignment="1" applyProtection="1">
      <alignment horizontal="center" wrapText="1"/>
    </xf>
    <xf numFmtId="10" fontId="12" fillId="11" borderId="0" xfId="5" applyNumberFormat="1" applyFont="1" applyFill="1" applyBorder="1" applyAlignment="1" applyProtection="1">
      <alignment horizontal="center" wrapText="1"/>
    </xf>
    <xf numFmtId="0" fontId="28" fillId="4" borderId="0" xfId="4" applyFont="1" applyFill="1" applyBorder="1" applyAlignment="1" applyProtection="1">
      <alignment horizontal="center" wrapText="1"/>
    </xf>
    <xf numFmtId="0" fontId="28" fillId="0" borderId="0" xfId="4" applyFont="1" applyFill="1" applyBorder="1" applyAlignment="1" applyProtection="1">
      <alignment horizontal="center" wrapText="1"/>
    </xf>
    <xf numFmtId="7" fontId="14" fillId="12" borderId="14" xfId="1" applyNumberFormat="1" applyFont="1" applyFill="1" applyBorder="1" applyAlignment="1" applyProtection="1">
      <alignment horizontal="center" vertical="center"/>
      <protection locked="0"/>
    </xf>
    <xf numFmtId="7" fontId="28" fillId="0" borderId="0" xfId="1" applyNumberFormat="1" applyFont="1" applyFill="1" applyBorder="1" applyAlignment="1" applyProtection="1">
      <alignment horizontal="center" vertical="center"/>
    </xf>
    <xf numFmtId="0" fontId="14" fillId="4" borderId="0" xfId="7" applyFont="1" applyFill="1" applyBorder="1" applyAlignment="1" applyProtection="1">
      <alignment horizontal="center" vertical="center"/>
    </xf>
    <xf numFmtId="7" fontId="14" fillId="0" borderId="0" xfId="1" applyNumberFormat="1" applyFont="1" applyFill="1" applyBorder="1" applyAlignment="1" applyProtection="1">
      <alignment horizontal="center" vertical="center"/>
    </xf>
    <xf numFmtId="7" fontId="15" fillId="4" borderId="0" xfId="1" applyNumberFormat="1" applyFont="1" applyFill="1" applyBorder="1" applyAlignment="1" applyProtection="1">
      <alignment horizontal="center" vertical="center"/>
    </xf>
    <xf numFmtId="7" fontId="30" fillId="0" borderId="0" xfId="1" applyNumberFormat="1" applyFont="1" applyFill="1" applyBorder="1" applyAlignment="1" applyProtection="1">
      <alignment horizontal="center" vertical="center"/>
    </xf>
    <xf numFmtId="7" fontId="26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4" fillId="8" borderId="11" xfId="1" applyNumberFormat="1" applyFont="1" applyFill="1" applyBorder="1" applyAlignment="1" applyProtection="1">
      <alignment horizontal="center" vertical="center"/>
    </xf>
    <xf numFmtId="0" fontId="14" fillId="8" borderId="13" xfId="1" applyNumberFormat="1" applyFont="1" applyFill="1" applyBorder="1" applyAlignment="1" applyProtection="1">
      <alignment horizontal="center" vertical="center"/>
    </xf>
    <xf numFmtId="7" fontId="26" fillId="10" borderId="15" xfId="1" applyNumberFormat="1" applyFont="1" applyFill="1" applyBorder="1" applyAlignment="1" applyProtection="1">
      <alignment horizontal="center" vertical="center" wrapText="1"/>
    </xf>
    <xf numFmtId="0" fontId="28" fillId="4" borderId="0" xfId="4" applyFont="1" applyFill="1" applyBorder="1" applyAlignment="1" applyProtection="1">
      <alignment horizontal="center" vertical="center" wrapText="1"/>
    </xf>
    <xf numFmtId="7" fontId="14" fillId="0" borderId="17" xfId="1" applyNumberFormat="1" applyFont="1" applyFill="1" applyBorder="1" applyAlignment="1" applyProtection="1">
      <alignment horizontal="center" vertical="center"/>
    </xf>
    <xf numFmtId="0" fontId="12" fillId="11" borderId="9" xfId="5" applyFont="1" applyFill="1" applyBorder="1" applyAlignment="1" applyProtection="1">
      <alignment horizontal="center" wrapText="1"/>
    </xf>
    <xf numFmtId="0" fontId="12" fillId="0" borderId="18" xfId="5" applyFont="1" applyBorder="1" applyAlignment="1" applyProtection="1">
      <alignment horizontal="center" wrapText="1"/>
    </xf>
    <xf numFmtId="10" fontId="12" fillId="11" borderId="16" xfId="2" applyNumberFormat="1" applyFont="1" applyFill="1" applyBorder="1" applyAlignment="1" applyProtection="1">
      <alignment horizontal="center" wrapText="1"/>
    </xf>
    <xf numFmtId="10" fontId="33" fillId="11" borderId="16" xfId="5" applyNumberFormat="1" applyFont="1" applyFill="1" applyBorder="1" applyAlignment="1" applyProtection="1">
      <alignment horizontal="center" wrapText="1"/>
    </xf>
    <xf numFmtId="0" fontId="34" fillId="0" borderId="0" xfId="0" applyFont="1"/>
    <xf numFmtId="0" fontId="28" fillId="0" borderId="6" xfId="5" applyFont="1" applyBorder="1" applyAlignment="1" applyProtection="1">
      <alignment horizontal="center" wrapText="1"/>
    </xf>
    <xf numFmtId="0" fontId="28" fillId="0" borderId="16" xfId="5" applyFont="1" applyBorder="1" applyAlignment="1" applyProtection="1">
      <alignment horizontal="center" wrapText="1"/>
    </xf>
    <xf numFmtId="165" fontId="28" fillId="11" borderId="9" xfId="5" applyNumberFormat="1" applyFont="1" applyFill="1" applyBorder="1" applyAlignment="1" applyProtection="1">
      <alignment horizontal="center" wrapText="1"/>
    </xf>
    <xf numFmtId="7" fontId="36" fillId="0" borderId="17" xfId="1" applyNumberFormat="1" applyFont="1" applyFill="1" applyBorder="1" applyAlignment="1" applyProtection="1">
      <alignment horizontal="center" vertical="center"/>
    </xf>
    <xf numFmtId="7" fontId="36" fillId="0" borderId="10" xfId="1" applyNumberFormat="1" applyFont="1" applyFill="1" applyBorder="1" applyAlignment="1" applyProtection="1">
      <alignment horizontal="center" vertical="center"/>
    </xf>
    <xf numFmtId="0" fontId="37" fillId="0" borderId="0" xfId="0" applyFont="1"/>
    <xf numFmtId="166" fontId="28" fillId="11" borderId="16" xfId="5" applyNumberFormat="1" applyFont="1" applyFill="1" applyBorder="1" applyAlignment="1" applyProtection="1">
      <alignment horizontal="center" wrapText="1"/>
    </xf>
    <xf numFmtId="165" fontId="28" fillId="11" borderId="9" xfId="2" applyNumberFormat="1" applyFont="1" applyFill="1" applyBorder="1" applyAlignment="1" applyProtection="1">
      <alignment horizontal="center" wrapText="1"/>
    </xf>
    <xf numFmtId="0" fontId="0" fillId="4" borderId="0" xfId="0" applyFill="1" applyBorder="1" applyAlignment="1" applyProtection="1">
      <alignment horizontal="center"/>
    </xf>
    <xf numFmtId="0" fontId="9" fillId="4" borderId="0" xfId="3" applyFont="1" applyFill="1" applyBorder="1" applyAlignment="1" applyProtection="1">
      <alignment horizontal="center"/>
    </xf>
    <xf numFmtId="0" fontId="10" fillId="10" borderId="0" xfId="3" applyFont="1" applyFill="1" applyAlignment="1" applyProtection="1">
      <alignment horizontal="center" vertical="center"/>
    </xf>
    <xf numFmtId="0" fontId="9" fillId="0" borderId="0" xfId="3" applyFont="1" applyAlignment="1" applyProtection="1">
      <alignment horizontal="center"/>
    </xf>
    <xf numFmtId="0" fontId="9" fillId="0" borderId="0" xfId="3" applyFont="1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1" fillId="4" borderId="0" xfId="4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4" fillId="4" borderId="0" xfId="6" applyFill="1" applyBorder="1" applyAlignment="1" applyProtection="1">
      <alignment horizontal="center"/>
    </xf>
    <xf numFmtId="0" fontId="4" fillId="0" borderId="0" xfId="6" applyBorder="1" applyAlignment="1" applyProtection="1">
      <alignment horizontal="center"/>
    </xf>
    <xf numFmtId="0" fontId="4" fillId="0" borderId="0" xfId="6" applyAlignment="1" applyProtection="1">
      <alignment horizontal="center"/>
    </xf>
    <xf numFmtId="0" fontId="6" fillId="4" borderId="0" xfId="8" applyFill="1" applyBorder="1" applyAlignment="1" applyProtection="1">
      <alignment horizontal="center"/>
    </xf>
    <xf numFmtId="0" fontId="6" fillId="0" borderId="0" xfId="8" applyFill="1" applyBorder="1" applyAlignment="1" applyProtection="1">
      <alignment horizontal="center"/>
    </xf>
    <xf numFmtId="0" fontId="6" fillId="3" borderId="4" xfId="8" applyAlignment="1" applyProtection="1">
      <alignment horizontal="center"/>
    </xf>
    <xf numFmtId="0" fontId="4" fillId="0" borderId="0" xfId="6" applyFill="1" applyBorder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34" fillId="0" borderId="0" xfId="0" applyFont="1" applyFill="1" applyAlignment="1" applyProtection="1">
      <alignment horizontal="center"/>
    </xf>
    <xf numFmtId="0" fontId="32" fillId="0" borderId="0" xfId="0" applyFont="1" applyFill="1" applyAlignment="1" applyProtection="1">
      <alignment horizontal="center"/>
    </xf>
    <xf numFmtId="0" fontId="18" fillId="4" borderId="0" xfId="0" applyFont="1" applyFill="1" applyBorder="1" applyAlignment="1" applyProtection="1">
      <alignment horizontal="center" vertical="top" wrapText="1"/>
    </xf>
    <xf numFmtId="0" fontId="0" fillId="4" borderId="0" xfId="0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35" fillId="0" borderId="0" xfId="0" applyFont="1" applyAlignment="1" applyProtection="1">
      <alignment horizontal="center" wrapText="1"/>
    </xf>
    <xf numFmtId="7" fontId="20" fillId="0" borderId="5" xfId="1" applyNumberFormat="1" applyFont="1" applyBorder="1" applyAlignment="1" applyProtection="1">
      <alignment horizontal="center"/>
    </xf>
    <xf numFmtId="7" fontId="20" fillId="0" borderId="0" xfId="1" applyNumberFormat="1" applyFont="1" applyBorder="1" applyAlignment="1" applyProtection="1">
      <alignment horizontal="center"/>
    </xf>
    <xf numFmtId="7" fontId="20" fillId="0" borderId="12" xfId="1" applyNumberFormat="1" applyFont="1" applyBorder="1" applyAlignment="1" applyProtection="1">
      <alignment horizontal="center"/>
    </xf>
    <xf numFmtId="0" fontId="22" fillId="4" borderId="0" xfId="9" applyFont="1" applyFill="1" applyAlignment="1" applyProtection="1">
      <alignment horizontal="center" wrapText="1"/>
    </xf>
    <xf numFmtId="7" fontId="0" fillId="0" borderId="0" xfId="0" applyNumberForma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0" fillId="4" borderId="0" xfId="0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/>
    </xf>
    <xf numFmtId="0" fontId="0" fillId="4" borderId="0" xfId="0" applyFill="1" applyBorder="1" applyAlignment="1" applyProtection="1">
      <alignment horizontal="center" vertical="center"/>
    </xf>
    <xf numFmtId="0" fontId="12" fillId="0" borderId="9" xfId="5" applyFont="1" applyFill="1" applyBorder="1" applyAlignment="1" applyProtection="1">
      <alignment horizontal="center" vertical="center" wrapText="1"/>
    </xf>
    <xf numFmtId="0" fontId="12" fillId="0" borderId="0" xfId="5" applyFont="1" applyFill="1" applyBorder="1" applyAlignment="1" applyProtection="1">
      <alignment horizontal="center" vertical="center" wrapText="1"/>
    </xf>
    <xf numFmtId="0" fontId="28" fillId="0" borderId="16" xfId="5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2" fillId="0" borderId="16" xfId="5" applyFont="1" applyFill="1" applyBorder="1" applyAlignment="1" applyProtection="1">
      <alignment horizontal="center" vertical="center" wrapText="1"/>
    </xf>
    <xf numFmtId="0" fontId="11" fillId="0" borderId="0" xfId="4" applyFont="1" applyFill="1" applyBorder="1" applyAlignment="1" applyProtection="1">
      <alignment horizontal="center" vertical="center" wrapText="1"/>
    </xf>
    <xf numFmtId="0" fontId="31" fillId="6" borderId="0" xfId="4" applyFont="1" applyFill="1" applyBorder="1" applyAlignment="1" applyProtection="1">
      <alignment horizontal="center" vertical="center" wrapText="1"/>
    </xf>
    <xf numFmtId="7" fontId="26" fillId="10" borderId="0" xfId="1" applyNumberFormat="1" applyFont="1" applyFill="1" applyBorder="1" applyAlignment="1" applyProtection="1">
      <alignment horizontal="center" vertical="center" wrapText="1"/>
    </xf>
    <xf numFmtId="167" fontId="39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65" fontId="39" fillId="0" borderId="0" xfId="0" applyNumberFormat="1" applyFont="1" applyAlignment="1">
      <alignment vertical="center"/>
    </xf>
    <xf numFmtId="165" fontId="40" fillId="0" borderId="0" xfId="0" applyNumberFormat="1" applyFont="1" applyAlignment="1">
      <alignment vertical="center"/>
    </xf>
    <xf numFmtId="168" fontId="40" fillId="0" borderId="0" xfId="0" applyNumberFormat="1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9" fillId="0" borderId="0" xfId="0" quotePrefix="1" applyFont="1" applyAlignment="1">
      <alignment vertical="center"/>
    </xf>
    <xf numFmtId="165" fontId="39" fillId="0" borderId="0" xfId="0" applyNumberFormat="1" applyFont="1" applyAlignment="1">
      <alignment horizontal="right" vertical="center"/>
    </xf>
    <xf numFmtId="0" fontId="39" fillId="11" borderId="0" xfId="0" applyFont="1" applyFill="1" applyAlignment="1">
      <alignment vertical="center"/>
    </xf>
    <xf numFmtId="49" fontId="41" fillId="0" borderId="0" xfId="0" applyNumberFormat="1" applyFont="1" applyBorder="1" applyAlignment="1" applyProtection="1">
      <alignment horizontal="left" vertical="center"/>
    </xf>
    <xf numFmtId="167" fontId="42" fillId="0" borderId="0" xfId="0" applyNumberFormat="1" applyFont="1" applyAlignment="1">
      <alignment vertical="center"/>
    </xf>
    <xf numFmtId="165" fontId="42" fillId="0" borderId="0" xfId="0" applyNumberFormat="1" applyFont="1" applyAlignment="1">
      <alignment horizontal="right" vertical="center"/>
    </xf>
    <xf numFmtId="165" fontId="42" fillId="0" borderId="0" xfId="0" applyNumberFormat="1" applyFont="1" applyAlignment="1">
      <alignment vertical="center"/>
    </xf>
    <xf numFmtId="167" fontId="42" fillId="11" borderId="0" xfId="0" applyNumberFormat="1" applyFont="1" applyFill="1" applyAlignment="1">
      <alignment vertical="center"/>
    </xf>
    <xf numFmtId="167" fontId="42" fillId="14" borderId="0" xfId="0" applyNumberFormat="1" applyFont="1" applyFill="1" applyAlignment="1">
      <alignment vertical="center"/>
    </xf>
    <xf numFmtId="167" fontId="42" fillId="15" borderId="0" xfId="0" applyNumberFormat="1" applyFont="1" applyFill="1" applyAlignment="1">
      <alignment vertical="center"/>
    </xf>
    <xf numFmtId="7" fontId="26" fillId="10" borderId="15" xfId="1" applyNumberFormat="1" applyFont="1" applyFill="1" applyBorder="1" applyAlignment="1" applyProtection="1">
      <alignment horizontal="center" vertical="center" wrapText="1"/>
    </xf>
    <xf numFmtId="0" fontId="11" fillId="0" borderId="0" xfId="4" applyFont="1" applyFill="1" applyBorder="1" applyAlignment="1" applyProtection="1">
      <alignment horizontal="center" vertical="center" wrapText="1"/>
    </xf>
    <xf numFmtId="0" fontId="31" fillId="6" borderId="0" xfId="4" applyFont="1" applyFill="1" applyBorder="1" applyAlignment="1" applyProtection="1">
      <alignment horizontal="center" vertical="center" wrapText="1"/>
    </xf>
    <xf numFmtId="0" fontId="31" fillId="7" borderId="9" xfId="4" applyFont="1" applyFill="1" applyBorder="1" applyAlignment="1" applyProtection="1">
      <alignment horizontal="center" vertical="center" wrapText="1"/>
    </xf>
    <xf numFmtId="0" fontId="31" fillId="7" borderId="0" xfId="4" applyFont="1" applyFill="1" applyBorder="1" applyAlignment="1" applyProtection="1">
      <alignment horizontal="center" vertical="center" wrapText="1"/>
    </xf>
    <xf numFmtId="0" fontId="25" fillId="0" borderId="0" xfId="9" applyFont="1" applyBorder="1" applyAlignment="1" applyProtection="1">
      <alignment horizontal="left" vertical="center" wrapText="1"/>
    </xf>
    <xf numFmtId="0" fontId="19" fillId="0" borderId="5" xfId="10" applyFont="1" applyAlignment="1" applyProtection="1">
      <alignment horizontal="center"/>
    </xf>
    <xf numFmtId="0" fontId="19" fillId="0" borderId="12" xfId="10" applyFont="1" applyBorder="1" applyAlignment="1" applyProtection="1">
      <alignment horizontal="center"/>
    </xf>
    <xf numFmtId="0" fontId="38" fillId="13" borderId="0" xfId="0" applyFont="1" applyFill="1" applyAlignment="1" applyProtection="1">
      <alignment horizontal="center" vertical="top"/>
    </xf>
    <xf numFmtId="0" fontId="11" fillId="5" borderId="0" xfId="4" applyFont="1" applyFill="1" applyBorder="1" applyAlignment="1" applyProtection="1">
      <alignment horizontal="center" vertical="center" wrapText="1"/>
    </xf>
    <xf numFmtId="0" fontId="28" fillId="4" borderId="0" xfId="3" applyFont="1" applyFill="1" applyAlignment="1" applyProtection="1">
      <alignment horizontal="center" vertical="center" wrapText="1"/>
    </xf>
    <xf numFmtId="0" fontId="27" fillId="4" borderId="0" xfId="3" applyFont="1" applyFill="1" applyAlignment="1" applyProtection="1">
      <alignment horizontal="center" vertical="center" wrapText="1"/>
    </xf>
    <xf numFmtId="0" fontId="21" fillId="0" borderId="0" xfId="9" applyFont="1" applyFill="1" applyBorder="1" applyAlignment="1" applyProtection="1">
      <alignment horizontal="left" vertical="center"/>
    </xf>
    <xf numFmtId="0" fontId="21" fillId="0" borderId="0" xfId="9" applyFont="1" applyBorder="1" applyAlignment="1" applyProtection="1">
      <alignment horizontal="left" vertical="center" wrapText="1"/>
    </xf>
    <xf numFmtId="165" fontId="32" fillId="0" borderId="0" xfId="0" applyNumberFormat="1" applyFont="1" applyAlignment="1">
      <alignment horizontal="center" vertical="center"/>
    </xf>
  </cellXfs>
  <cellStyles count="11">
    <cellStyle name="Currency" xfId="1" builtinId="4"/>
    <cellStyle name="Explanatory Text" xfId="9" builtinId="53"/>
    <cellStyle name="Heading 1" xfId="4" builtinId="16"/>
    <cellStyle name="Heading 3" xfId="5" builtinId="18"/>
    <cellStyle name="Heading 4" xfId="6" builtinId="19"/>
    <cellStyle name="Input" xfId="7" builtinId="20"/>
    <cellStyle name="Normal" xfId="0" builtinId="0"/>
    <cellStyle name="Output" xfId="8" builtinId="21"/>
    <cellStyle name="Percent" xfId="2" builtinId="5"/>
    <cellStyle name="Title" xfId="3" builtinId="15"/>
    <cellStyle name="Total" xfId="10" builtinId="25"/>
  </cellStyles>
  <dxfs count="0"/>
  <tableStyles count="0" defaultTableStyle="TableStyleMedium2" defaultPivotStyle="PivotStyleLight16"/>
  <colors>
    <mruColors>
      <color rgb="FF005986"/>
      <color rgb="FF5AC412"/>
      <color rgb="FF09ABA7"/>
      <color rgb="FFDBDB0B"/>
      <color rgb="FF5FCF13"/>
      <color rgb="FF0AC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2152230971129"/>
          <c:y val="0.13374816643724133"/>
          <c:w val="0.42489026407310743"/>
          <c:h val="0.75570451816887263"/>
        </c:manualLayout>
      </c:layout>
      <c:pieChart>
        <c:varyColors val="1"/>
        <c:ser>
          <c:idx val="0"/>
          <c:order val="0"/>
          <c:spPr>
            <a:solidFill>
              <a:srgbClr val="005986"/>
            </a:solidFill>
            <a:ln w="12700">
              <a:noFill/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1BD-4B1F-94A1-61E55368A6AC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1BD-4B1F-94A1-61E55368A6AC}"/>
              </c:ext>
            </c:extLst>
          </c:dPt>
          <c:dPt>
            <c:idx val="2"/>
            <c:bubble3D val="0"/>
            <c:spPr>
              <a:solidFill>
                <a:srgbClr val="09ABA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1BD-4B1F-94A1-61E55368A6AC}"/>
              </c:ext>
            </c:extLst>
          </c:dPt>
          <c:dPt>
            <c:idx val="3"/>
            <c:bubble3D val="0"/>
            <c:spPr>
              <a:solidFill>
                <a:srgbClr val="5AC41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1BD-4B1F-94A1-61E55368A6AC}"/>
              </c:ext>
            </c:extLst>
          </c:dPt>
          <c:dPt>
            <c:idx val="4"/>
            <c:bubble3D val="0"/>
            <c:spPr>
              <a:solidFill>
                <a:srgbClr val="DBDB0B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1BD-4B1F-94A1-61E55368A6AC}"/>
              </c:ext>
            </c:extLst>
          </c:dPt>
          <c:dLbls>
            <c:dLbl>
              <c:idx val="0"/>
              <c:layout>
                <c:manualLayout>
                  <c:x val="-8.8769834471367867E-2"/>
                  <c:y val="-0.238359532410087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BD-4B1F-94A1-61E55368A6AC}"/>
                </c:ext>
              </c:extLst>
            </c:dLbl>
            <c:dLbl>
              <c:idx val="1"/>
              <c:layout>
                <c:manualLayout>
                  <c:x val="6.6469848431481515E-2"/>
                  <c:y val="4.99188543602504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BD-4B1F-94A1-61E55368A6AC}"/>
                </c:ext>
              </c:extLst>
            </c:dLbl>
            <c:dLbl>
              <c:idx val="2"/>
              <c:layout>
                <c:manualLayout>
                  <c:x val="5.4038791214330459E-2"/>
                  <c:y val="0.101291660731356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BD-4B1F-94A1-61E55368A6AC}"/>
                </c:ext>
              </c:extLst>
            </c:dLbl>
            <c:dLbl>
              <c:idx val="3"/>
              <c:layout>
                <c:manualLayout>
                  <c:x val="3.1508557518259248E-2"/>
                  <c:y val="0.116600561720501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BD-4B1F-94A1-61E55368A6AC}"/>
                </c:ext>
              </c:extLst>
            </c:dLbl>
            <c:dLbl>
              <c:idx val="4"/>
              <c:layout>
                <c:manualLayout>
                  <c:x val="1.1446351000597819E-2"/>
                  <c:y val="9.3947548051310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2000" b="1" i="0"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134463765395666E-2"/>
                      <c:h val="5.85949150291343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1BD-4B1F-94A1-61E55368A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LEGEND!$A$1:$A$5</c:f>
              <c:strCache>
                <c:ptCount val="5"/>
                <c:pt idx="0">
                  <c:v>Salary (Includes 5 hours vacation and 5 hours sick leave)</c:v>
                </c:pt>
                <c:pt idx="1">
                  <c:v>Medical Insurance ($529 the state pays)</c:v>
                </c:pt>
                <c:pt idx="2">
                  <c:v>Retirement (10.075% the state pays)</c:v>
                </c:pt>
                <c:pt idx="3">
                  <c:v>Social Security* (6.2% the state pays)</c:v>
                </c:pt>
                <c:pt idx="4">
                  <c:v>Other** (Basic Life, Medicare and Deferred Compensation)</c:v>
                </c:pt>
              </c:strCache>
            </c:strRef>
          </c:cat>
          <c:val>
            <c:numRef>
              <c:f>LEGEND!$B$1:$B$5</c:f>
              <c:numCache>
                <c:formatCode>"$"#,##0.00_);\("$"#,##0.00\)</c:formatCode>
                <c:ptCount val="5"/>
                <c:pt idx="0">
                  <c:v>0</c:v>
                </c:pt>
                <c:pt idx="1">
                  <c:v>478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BD-4B1F-94A1-61E55368A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4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54693014205490642"/>
          <c:y val="0.3166956141858322"/>
          <c:w val="0.45306986733273391"/>
          <c:h val="0.48126841183722741"/>
        </c:manualLayout>
      </c:layout>
      <c:overlay val="0"/>
      <c:txPr>
        <a:bodyPr/>
        <a:lstStyle/>
        <a:p>
          <a:pPr>
            <a:defRPr sz="1600">
              <a:latin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476249</xdr:colOff>
      <xdr:row>8</xdr:row>
      <xdr:rowOff>336551</xdr:rowOff>
    </xdr:from>
    <xdr:to>
      <xdr:col>7</xdr:col>
      <xdr:colOff>544285</xdr:colOff>
      <xdr:row>22</xdr:row>
      <xdr:rowOff>299359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1333502</xdr:colOff>
      <xdr:row>0</xdr:row>
      <xdr:rowOff>1249590</xdr:rowOff>
    </xdr:from>
    <xdr:to>
      <xdr:col>7</xdr:col>
      <xdr:colOff>3077485</xdr:colOff>
      <xdr:row>1</xdr:row>
      <xdr:rowOff>1395956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53549D-4D57-4121-BD57-FCA669DE4F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4" t="2215" r="64" b="2215"/>
        <a:stretch/>
      </xdr:blipFill>
      <xdr:spPr>
        <a:xfrm>
          <a:off x="4122966" y="1249590"/>
          <a:ext cx="11622769" cy="1398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deferredcomp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49"/>
  <sheetViews>
    <sheetView showGridLines="0" tabSelected="1" topLeftCell="B1" zoomScale="70" zoomScaleNormal="70" workbookViewId="0">
      <selection activeCell="F9" sqref="F9"/>
    </sheetView>
  </sheetViews>
  <sheetFormatPr defaultColWidth="9.140625" defaultRowHeight="15" x14ac:dyDescent="0.25"/>
  <cols>
    <col min="1" max="1" width="9.140625" style="48"/>
    <col min="2" max="2" width="32.7109375" style="29" customWidth="1"/>
    <col min="3" max="3" width="53.28515625" style="29" customWidth="1"/>
    <col min="4" max="4" width="31.85546875" style="29" customWidth="1"/>
    <col min="5" max="5" width="4" style="29" customWidth="1"/>
    <col min="6" max="6" width="53.42578125" style="29" customWidth="1"/>
    <col min="7" max="7" width="5.42578125" style="29" customWidth="1"/>
    <col min="8" max="8" width="47.42578125" style="29" customWidth="1"/>
    <col min="9" max="9" width="5.42578125" style="29" customWidth="1"/>
    <col min="10" max="10" width="23" style="29" customWidth="1"/>
    <col min="11" max="11" width="22" style="29" customWidth="1"/>
    <col min="12" max="16" width="15.7109375" style="29" bestFit="1" customWidth="1"/>
    <col min="17" max="16384" width="9.140625" style="29"/>
  </cols>
  <sheetData>
    <row r="1" spans="1:59" ht="99" customHeight="1" x14ac:dyDescent="0.25"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1:59" s="51" customFormat="1" ht="111" customHeight="1" x14ac:dyDescent="0.7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59" s="51" customFormat="1" ht="49.9" customHeight="1" x14ac:dyDescent="0.7">
      <c r="A3" s="49"/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29"/>
    </row>
    <row r="4" spans="1:59" s="51" customFormat="1" ht="51.75" customHeight="1" x14ac:dyDescent="0.7">
      <c r="A4" s="49"/>
      <c r="B4" s="117" t="s">
        <v>2</v>
      </c>
      <c r="C4" s="117"/>
      <c r="D4" s="117"/>
      <c r="E4" s="117"/>
      <c r="F4" s="117"/>
      <c r="G4" s="117"/>
      <c r="H4" s="117"/>
      <c r="I4" s="117"/>
      <c r="J4" s="117"/>
      <c r="K4" s="117"/>
      <c r="L4" s="52"/>
      <c r="M4" s="52"/>
      <c r="N4" s="52"/>
      <c r="O4" s="52"/>
      <c r="P4" s="52"/>
      <c r="Q4" s="52"/>
    </row>
    <row r="5" spans="1:59" s="54" customFormat="1" ht="26.25" customHeight="1" x14ac:dyDescent="0.25">
      <c r="A5" s="48"/>
      <c r="B5" s="116" t="s">
        <v>51</v>
      </c>
      <c r="C5" s="116"/>
      <c r="D5" s="116"/>
      <c r="E5" s="116"/>
      <c r="F5" s="116"/>
      <c r="G5" s="116"/>
      <c r="H5" s="116"/>
      <c r="I5" s="116"/>
      <c r="J5" s="116"/>
      <c r="K5" s="116"/>
      <c r="L5" s="53"/>
      <c r="M5" s="53"/>
      <c r="N5" s="53"/>
      <c r="O5" s="53"/>
      <c r="P5" s="53"/>
      <c r="Q5" s="53"/>
    </row>
    <row r="6" spans="1:59" s="48" customFormat="1" ht="6.75" customHeight="1" x14ac:dyDescent="0.25">
      <c r="B6" s="55"/>
      <c r="C6" s="55"/>
      <c r="D6" s="55"/>
      <c r="E6" s="55"/>
      <c r="F6" s="55"/>
      <c r="G6" s="55"/>
      <c r="H6" s="55"/>
      <c r="I6" s="55"/>
      <c r="J6" s="55"/>
      <c r="L6" s="53"/>
      <c r="M6" s="53"/>
      <c r="N6" s="56"/>
      <c r="O6" s="53"/>
      <c r="P6" s="53"/>
      <c r="Q6" s="53"/>
    </row>
    <row r="7" spans="1:59" s="54" customFormat="1" ht="54.75" customHeight="1" x14ac:dyDescent="0.25">
      <c r="A7" s="48"/>
      <c r="B7" s="110" t="s">
        <v>3</v>
      </c>
      <c r="C7" s="111"/>
      <c r="D7" s="111"/>
      <c r="E7" s="55"/>
      <c r="F7" s="89" t="s">
        <v>4</v>
      </c>
      <c r="G7" s="88"/>
      <c r="H7" s="89" t="s">
        <v>5</v>
      </c>
      <c r="I7" s="88"/>
      <c r="J7" s="109" t="s">
        <v>6</v>
      </c>
      <c r="K7" s="109"/>
      <c r="M7" s="53"/>
      <c r="N7" s="53"/>
      <c r="O7" s="53"/>
      <c r="P7" s="53"/>
      <c r="Q7" s="53"/>
      <c r="R7" s="53"/>
    </row>
    <row r="8" spans="1:59" s="59" customFormat="1" ht="60.75" customHeight="1" x14ac:dyDescent="0.35">
      <c r="A8" s="57"/>
      <c r="B8" s="33" t="s">
        <v>7</v>
      </c>
      <c r="C8" s="33" t="s">
        <v>8</v>
      </c>
      <c r="D8" s="33" t="s">
        <v>9</v>
      </c>
      <c r="E8" s="20"/>
      <c r="F8" s="20" t="s">
        <v>10</v>
      </c>
      <c r="G8" s="21"/>
      <c r="H8" s="33" t="s">
        <v>11</v>
      </c>
      <c r="I8" s="21"/>
      <c r="J8" s="23" t="s">
        <v>12</v>
      </c>
      <c r="K8" s="23" t="s">
        <v>13</v>
      </c>
      <c r="L8" s="58"/>
      <c r="M8" s="56" t="s">
        <v>14</v>
      </c>
      <c r="N8" s="108"/>
      <c r="O8" s="108"/>
      <c r="P8" s="56"/>
      <c r="Q8" s="56"/>
      <c r="R8" s="56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9" s="62" customFormat="1" ht="41.25" customHeight="1" thickBot="1" x14ac:dyDescent="0.3">
      <c r="A9" s="60"/>
      <c r="B9" s="27">
        <f>(F9*24)/2080</f>
        <v>0</v>
      </c>
      <c r="C9" s="27">
        <f>F9*24</f>
        <v>0</v>
      </c>
      <c r="D9" s="27">
        <f>SUM(F9*24)+(F24*24)</f>
        <v>12696</v>
      </c>
      <c r="E9" s="24"/>
      <c r="F9" s="22">
        <v>0</v>
      </c>
      <c r="G9" s="25"/>
      <c r="H9" s="22">
        <v>0</v>
      </c>
      <c r="I9" s="25"/>
      <c r="J9" s="30">
        <v>5</v>
      </c>
      <c r="K9" s="31">
        <v>5</v>
      </c>
      <c r="L9" s="26"/>
      <c r="M9" s="56"/>
      <c r="N9" s="27"/>
      <c r="O9" s="27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</row>
    <row r="10" spans="1:59" s="62" customFormat="1" ht="90.75" customHeight="1" x14ac:dyDescent="0.25">
      <c r="A10" s="60"/>
      <c r="B10" s="61"/>
      <c r="C10" s="61"/>
      <c r="D10" s="61"/>
      <c r="E10" s="24"/>
      <c r="F10" s="90" t="s">
        <v>15</v>
      </c>
      <c r="G10" s="28"/>
      <c r="H10" s="32" t="s">
        <v>16</v>
      </c>
      <c r="I10" s="28"/>
      <c r="J10" s="107" t="s">
        <v>52</v>
      </c>
      <c r="K10" s="107" t="s">
        <v>52</v>
      </c>
      <c r="L10" s="26"/>
      <c r="M10" s="56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</row>
    <row r="11" spans="1:59" s="59" customFormat="1" ht="41.25" customHeight="1" x14ac:dyDescent="0.3">
      <c r="A11" s="57"/>
      <c r="E11" s="2"/>
      <c r="J11" s="29"/>
      <c r="K11" s="29"/>
      <c r="L11" s="56"/>
      <c r="M11" s="5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</row>
    <row r="12" spans="1:59" s="62" customFormat="1" ht="27.75" customHeight="1" x14ac:dyDescent="0.25">
      <c r="A12" s="60"/>
      <c r="B12" s="53"/>
      <c r="C12" s="53"/>
      <c r="D12" s="53"/>
      <c r="E12" s="5"/>
      <c r="F12" s="64" t="s">
        <v>14</v>
      </c>
      <c r="G12" s="64"/>
      <c r="H12" s="64"/>
      <c r="I12" s="64"/>
      <c r="J12" s="29"/>
      <c r="K12" s="29" t="s">
        <v>14</v>
      </c>
      <c r="L12" s="29"/>
      <c r="M12" s="54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</row>
    <row r="13" spans="1:59" s="59" customFormat="1" ht="27.75" customHeight="1" x14ac:dyDescent="0.25">
      <c r="A13" s="57"/>
      <c r="B13" s="63"/>
      <c r="C13" s="63"/>
      <c r="D13" s="63"/>
      <c r="E13" s="5"/>
      <c r="F13" s="29"/>
      <c r="G13" s="29"/>
      <c r="H13" s="29"/>
      <c r="I13" s="29"/>
      <c r="J13" s="29"/>
      <c r="K13" s="29"/>
      <c r="L13" s="29"/>
      <c r="M13" s="54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</row>
    <row r="14" spans="1:59" s="62" customFormat="1" ht="27.75" customHeight="1" x14ac:dyDescent="0.25">
      <c r="A14" s="60"/>
      <c r="B14" s="61"/>
      <c r="C14" s="61"/>
      <c r="D14" s="61"/>
      <c r="E14" s="5"/>
      <c r="F14" s="29"/>
      <c r="G14" s="29"/>
      <c r="H14" s="29"/>
      <c r="I14" s="29"/>
      <c r="J14" s="29"/>
      <c r="K14" s="29"/>
      <c r="L14" s="29"/>
      <c r="M14" s="29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</row>
    <row r="15" spans="1:59" s="59" customFormat="1" ht="27.75" customHeight="1" x14ac:dyDescent="0.25">
      <c r="A15" s="57"/>
      <c r="B15" s="63"/>
      <c r="C15" s="63"/>
      <c r="D15" s="63"/>
      <c r="E15" s="5"/>
      <c r="F15" s="29"/>
      <c r="G15" s="29"/>
      <c r="H15" s="29"/>
      <c r="I15" s="29"/>
      <c r="J15" s="29"/>
      <c r="K15" s="29"/>
      <c r="L15" s="29"/>
      <c r="M15" s="29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</row>
    <row r="16" spans="1:59" s="62" customFormat="1" ht="27.75" customHeight="1" x14ac:dyDescent="0.25">
      <c r="A16" s="60"/>
      <c r="B16" s="61"/>
      <c r="C16" s="61"/>
      <c r="D16" s="61"/>
      <c r="E16" s="5"/>
      <c r="F16" s="29"/>
      <c r="G16" s="29"/>
      <c r="H16" s="65"/>
      <c r="I16" s="29"/>
      <c r="J16" s="29"/>
      <c r="K16" s="29"/>
      <c r="L16" s="29"/>
      <c r="M16" s="29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</row>
    <row r="17" spans="1:58" s="62" customFormat="1" ht="27.75" customHeight="1" x14ac:dyDescent="0.25">
      <c r="A17" s="60"/>
      <c r="B17" s="61"/>
      <c r="C17" s="61"/>
      <c r="D17" s="61"/>
      <c r="E17" s="5"/>
      <c r="F17" s="29"/>
      <c r="G17" s="29"/>
      <c r="H17" s="66"/>
      <c r="I17" s="29"/>
      <c r="J17" s="29"/>
      <c r="K17" s="29"/>
      <c r="L17" s="29"/>
      <c r="M17" s="29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</row>
    <row r="18" spans="1:58" ht="27.75" customHeight="1" x14ac:dyDescent="0.25">
      <c r="E18" s="67"/>
      <c r="H18" s="66"/>
    </row>
    <row r="19" spans="1:58" ht="27.75" customHeight="1" x14ac:dyDescent="0.25">
      <c r="E19" s="68"/>
      <c r="H19" s="69"/>
    </row>
    <row r="20" spans="1:58" ht="27.75" customHeight="1" x14ac:dyDescent="0.25">
      <c r="E20" s="68"/>
      <c r="H20" s="70"/>
    </row>
    <row r="21" spans="1:58" ht="27.75" customHeight="1" x14ac:dyDescent="0.25">
      <c r="E21" s="68"/>
    </row>
    <row r="22" spans="1:58" ht="27.75" customHeight="1" x14ac:dyDescent="0.25">
      <c r="E22" s="68"/>
    </row>
    <row r="23" spans="1:58" ht="27" thickBot="1" x14ac:dyDescent="0.5">
      <c r="D23" s="113" t="s">
        <v>17</v>
      </c>
      <c r="E23" s="113"/>
      <c r="F23" s="71">
        <f>F9</f>
        <v>0</v>
      </c>
      <c r="G23" s="72"/>
      <c r="H23" s="72"/>
      <c r="I23" s="72"/>
    </row>
    <row r="24" spans="1:58" ht="27.75" customHeight="1" thickTop="1" thickBot="1" x14ac:dyDescent="0.5">
      <c r="D24" s="114" t="s">
        <v>18</v>
      </c>
      <c r="E24" s="114"/>
      <c r="F24" s="73">
        <f>B37+B40+C40+B43+C43+D43+D40+(H9*2)</f>
        <v>529</v>
      </c>
      <c r="G24" s="72"/>
      <c r="H24" s="72"/>
      <c r="I24" s="72"/>
    </row>
    <row r="25" spans="1:58" ht="27.75" customHeight="1" x14ac:dyDescent="0.25">
      <c r="E25" s="74"/>
    </row>
    <row r="26" spans="1:58" s="78" customFormat="1" ht="38.25" customHeight="1" x14ac:dyDescent="0.25">
      <c r="A26" s="77"/>
      <c r="B26" s="120" t="s">
        <v>19</v>
      </c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58" s="78" customFormat="1" ht="24" customHeight="1" x14ac:dyDescent="0.25">
      <c r="A27" s="77"/>
      <c r="B27" s="119" t="s">
        <v>20</v>
      </c>
      <c r="C27" s="119"/>
      <c r="D27" s="119"/>
      <c r="E27" s="119"/>
      <c r="F27" s="119"/>
      <c r="G27" s="119"/>
      <c r="H27" s="119"/>
      <c r="I27" s="119"/>
      <c r="J27" s="119"/>
      <c r="K27" s="119"/>
    </row>
    <row r="28" spans="1:58" s="78" customFormat="1" ht="24" customHeight="1" x14ac:dyDescent="0.25">
      <c r="A28" s="77"/>
      <c r="B28" s="119" t="s">
        <v>21</v>
      </c>
      <c r="C28" s="119"/>
      <c r="D28" s="119"/>
      <c r="E28" s="119"/>
      <c r="F28" s="119"/>
      <c r="G28" s="119"/>
      <c r="H28" s="119"/>
      <c r="I28" s="119"/>
      <c r="J28" s="119"/>
    </row>
    <row r="29" spans="1:58" s="78" customFormat="1" ht="24" customHeight="1" x14ac:dyDescent="0.25">
      <c r="A29" s="77"/>
      <c r="B29" s="112" t="s">
        <v>22</v>
      </c>
      <c r="C29" s="112"/>
      <c r="D29" s="112"/>
      <c r="E29" s="112"/>
      <c r="F29" s="112"/>
      <c r="G29" s="112"/>
      <c r="H29" s="112"/>
      <c r="I29" s="112"/>
      <c r="J29" s="112"/>
    </row>
    <row r="30" spans="1:58" s="78" customFormat="1" ht="17.25" x14ac:dyDescent="0.25">
      <c r="A30" s="77"/>
      <c r="B30" s="100" t="s">
        <v>50</v>
      </c>
      <c r="C30" s="79"/>
      <c r="D30" s="79"/>
      <c r="E30" s="80"/>
    </row>
    <row r="31" spans="1:58" x14ac:dyDescent="0.25">
      <c r="E31" s="68"/>
    </row>
    <row r="32" spans="1:58" x14ac:dyDescent="0.25">
      <c r="E32" s="68"/>
    </row>
    <row r="33" spans="1:11" x14ac:dyDescent="0.25">
      <c r="E33" s="68"/>
    </row>
    <row r="34" spans="1:11" x14ac:dyDescent="0.25">
      <c r="E34" s="68"/>
    </row>
    <row r="35" spans="1:11" ht="20.25" x14ac:dyDescent="0.35">
      <c r="B35" s="40" t="s">
        <v>23</v>
      </c>
      <c r="C35" s="1"/>
      <c r="D35" s="36"/>
      <c r="E35" s="68"/>
    </row>
    <row r="36" spans="1:11" ht="40.5" x14ac:dyDescent="0.35">
      <c r="B36" s="42" t="s">
        <v>24</v>
      </c>
      <c r="C36" s="18"/>
      <c r="D36" s="37"/>
      <c r="E36" s="68"/>
      <c r="F36" s="75"/>
    </row>
    <row r="37" spans="1:11" ht="25.5" x14ac:dyDescent="0.25">
      <c r="B37" s="44">
        <f>(C9/1000)*0.045</f>
        <v>0</v>
      </c>
      <c r="C37" s="4"/>
      <c r="D37" s="34"/>
      <c r="E37" s="68"/>
    </row>
    <row r="38" spans="1:11" ht="20.25" x14ac:dyDescent="0.35">
      <c r="B38" s="6" t="s">
        <v>25</v>
      </c>
      <c r="C38" s="7" t="s">
        <v>26</v>
      </c>
      <c r="D38" s="41" t="s">
        <v>27</v>
      </c>
      <c r="E38" s="68"/>
    </row>
    <row r="39" spans="1:11" ht="20.25" x14ac:dyDescent="0.35">
      <c r="B39" s="35"/>
      <c r="C39" s="19">
        <v>1.4500000000000001E-2</v>
      </c>
      <c r="D39" s="46">
        <v>4.7499999999999999E-3</v>
      </c>
      <c r="E39" s="68"/>
      <c r="F39" s="76"/>
    </row>
    <row r="40" spans="1:11" ht="25.5" x14ac:dyDescent="0.25">
      <c r="B40" s="44">
        <v>529</v>
      </c>
      <c r="C40" s="4">
        <f>F9*C39</f>
        <v>0</v>
      </c>
      <c r="D40" s="43">
        <f>F9*D39</f>
        <v>0</v>
      </c>
      <c r="E40" s="68"/>
    </row>
    <row r="41" spans="1:11" s="86" customFormat="1" ht="20.25" customHeight="1" x14ac:dyDescent="0.25">
      <c r="A41" s="81"/>
      <c r="B41" s="82" t="s">
        <v>28</v>
      </c>
      <c r="C41" s="83" t="s">
        <v>29</v>
      </c>
      <c r="D41" s="84" t="s">
        <v>30</v>
      </c>
      <c r="E41" s="85"/>
    </row>
    <row r="42" spans="1:11" ht="20.25" x14ac:dyDescent="0.35">
      <c r="B42" s="47">
        <v>0.10075000000000001</v>
      </c>
      <c r="C42" s="19">
        <v>6.2E-2</v>
      </c>
      <c r="D42" s="38"/>
      <c r="E42" s="68"/>
    </row>
    <row r="43" spans="1:11" ht="25.5" x14ac:dyDescent="0.25">
      <c r="B43" s="9">
        <f>F9*B42</f>
        <v>0</v>
      </c>
      <c r="C43" s="10">
        <f>F9*C42</f>
        <v>0</v>
      </c>
      <c r="D43" s="43">
        <f>H9</f>
        <v>0</v>
      </c>
      <c r="E43" s="68"/>
    </row>
    <row r="44" spans="1:11" ht="20.25" x14ac:dyDescent="0.35">
      <c r="B44" s="8" t="s">
        <v>31</v>
      </c>
      <c r="C44" s="83" t="s">
        <v>32</v>
      </c>
      <c r="D44" s="87" t="s">
        <v>33</v>
      </c>
      <c r="E44" s="68"/>
    </row>
    <row r="45" spans="1:11" ht="25.5" x14ac:dyDescent="0.25">
      <c r="B45" s="3">
        <f>B9*5</f>
        <v>0</v>
      </c>
      <c r="C45" s="4">
        <f>B9*5</f>
        <v>0</v>
      </c>
      <c r="D45" s="43">
        <f>B9*4.33</f>
        <v>0</v>
      </c>
      <c r="E45" s="68"/>
    </row>
    <row r="46" spans="1:11" x14ac:dyDescent="0.25">
      <c r="E46" s="68"/>
      <c r="K46" s="64" t="s">
        <v>34</v>
      </c>
    </row>
    <row r="47" spans="1:11" x14ac:dyDescent="0.25">
      <c r="E47" s="68"/>
    </row>
    <row r="48" spans="1:11" x14ac:dyDescent="0.25">
      <c r="E48" s="68"/>
    </row>
    <row r="49" spans="5:5" x14ac:dyDescent="0.25">
      <c r="E49" s="68"/>
    </row>
  </sheetData>
  <sheetProtection sheet="1" selectLockedCells="1"/>
  <protectedRanges>
    <protectedRange sqref="F10" name="Range1"/>
  </protectedRanges>
  <mergeCells count="13">
    <mergeCell ref="B1:K1"/>
    <mergeCell ref="B5:K5"/>
    <mergeCell ref="B4:K4"/>
    <mergeCell ref="B3:K3"/>
    <mergeCell ref="B28:J28"/>
    <mergeCell ref="B26:K26"/>
    <mergeCell ref="B27:K27"/>
    <mergeCell ref="N8:O8"/>
    <mergeCell ref="J7:K7"/>
    <mergeCell ref="B7:D7"/>
    <mergeCell ref="B29:J29"/>
    <mergeCell ref="D23:E23"/>
    <mergeCell ref="D24:E24"/>
  </mergeCells>
  <hyperlinks>
    <hyperlink ref="H8" r:id="rId1" display="Enter your MONTHLY contribution to MO Deferred Comp" xr:uid="{E1A52FD6-A7CB-4651-9527-5A5301A94E02}"/>
  </hyperlinks>
  <pageMargins left="0.7" right="0.7" top="0.75" bottom="0.75" header="0.3" footer="0.3"/>
  <pageSetup scale="33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A5" sqref="A5"/>
    </sheetView>
  </sheetViews>
  <sheetFormatPr defaultRowHeight="15" x14ac:dyDescent="0.25"/>
  <cols>
    <col min="1" max="1" width="62.42578125" bestFit="1" customWidth="1"/>
    <col min="2" max="2" width="10.7109375" bestFit="1" customWidth="1"/>
    <col min="3" max="3" width="12.140625" customWidth="1"/>
    <col min="4" max="7" width="9.140625" customWidth="1"/>
  </cols>
  <sheetData>
    <row r="1" spans="1:5" x14ac:dyDescent="0.25">
      <c r="A1" s="11" t="s">
        <v>35</v>
      </c>
      <c r="B1" s="16">
        <f>CALCULATOR!F9</f>
        <v>0</v>
      </c>
      <c r="C1" s="17">
        <f>B1/$B$10</f>
        <v>0</v>
      </c>
      <c r="D1" s="15"/>
    </row>
    <row r="2" spans="1:5" x14ac:dyDescent="0.25">
      <c r="A2" s="45" t="str">
        <f>"Medical Insurance ($"&amp;medical&amp;" the state pays)"</f>
        <v>Medical Insurance ($529 the state pays)</v>
      </c>
      <c r="B2" s="16">
        <v>478</v>
      </c>
      <c r="C2" s="17">
        <f>B2/$B$10</f>
        <v>1</v>
      </c>
    </row>
    <row r="3" spans="1:5" x14ac:dyDescent="0.25">
      <c r="A3" s="45" t="str">
        <f>"Retirement ("&amp;Pension&amp;"% the state pays)"</f>
        <v>Retirement (10.075% the state pays)</v>
      </c>
      <c r="B3" s="16">
        <f>CALCULATOR!B43</f>
        <v>0</v>
      </c>
      <c r="C3" s="17">
        <f>B3/$B$10</f>
        <v>0</v>
      </c>
    </row>
    <row r="4" spans="1:5" x14ac:dyDescent="0.25">
      <c r="A4" s="45" t="str">
        <f>"Social Security* ("&amp;SocSec&amp;"% the state pays)"</f>
        <v>Social Security* (6.2% the state pays)</v>
      </c>
      <c r="B4" s="16">
        <f>CALCULATOR!C43</f>
        <v>0</v>
      </c>
      <c r="C4" s="17">
        <f>B4/$B$10</f>
        <v>0</v>
      </c>
    </row>
    <row r="5" spans="1:5" x14ac:dyDescent="0.25">
      <c r="A5" s="45" t="s">
        <v>36</v>
      </c>
      <c r="B5" s="16">
        <f>CALCULATOR!B37+CALCULATOR!C37+CALCULATOR!C40+CALCULATOR!D40+CALCULATOR!D37+CALCULATOR!D43</f>
        <v>0</v>
      </c>
      <c r="C5" s="17">
        <f>B5/$B$10</f>
        <v>0</v>
      </c>
    </row>
    <row r="6" spans="1:5" x14ac:dyDescent="0.25">
      <c r="A6" s="11"/>
      <c r="B6" s="12"/>
      <c r="C6" s="12"/>
    </row>
    <row r="7" spans="1:5" x14ac:dyDescent="0.25">
      <c r="C7" s="12"/>
    </row>
    <row r="8" spans="1:5" x14ac:dyDescent="0.25">
      <c r="A8" s="39"/>
      <c r="B8" s="12"/>
      <c r="C8" s="12"/>
    </row>
    <row r="10" spans="1:5" x14ac:dyDescent="0.25">
      <c r="B10" s="12">
        <f>SUM(B1:B8)</f>
        <v>478</v>
      </c>
      <c r="C10" s="12">
        <f>SUM(B2:B6)</f>
        <v>478</v>
      </c>
    </row>
    <row r="11" spans="1:5" x14ac:dyDescent="0.25">
      <c r="C11" s="16">
        <f>CALCULATOR!F24</f>
        <v>529</v>
      </c>
      <c r="D11" s="12"/>
    </row>
    <row r="12" spans="1:5" x14ac:dyDescent="0.25">
      <c r="C12" s="16">
        <f>SUM(C11-C10)</f>
        <v>51</v>
      </c>
      <c r="D12" t="s">
        <v>37</v>
      </c>
    </row>
    <row r="13" spans="1:5" x14ac:dyDescent="0.25">
      <c r="A13" t="s">
        <v>38</v>
      </c>
      <c r="C13" s="12"/>
      <c r="E13" s="13"/>
    </row>
    <row r="14" spans="1:5" x14ac:dyDescent="0.25">
      <c r="A14">
        <f>Retirement</f>
        <v>0.10075000000000001</v>
      </c>
    </row>
    <row r="15" spans="1:5" x14ac:dyDescent="0.25">
      <c r="A15">
        <v>100</v>
      </c>
    </row>
    <row r="16" spans="1:5" x14ac:dyDescent="0.25">
      <c r="A16">
        <f>A14*A15</f>
        <v>10.075000000000001</v>
      </c>
    </row>
    <row r="17" spans="1:1" x14ac:dyDescent="0.25">
      <c r="A17" t="s">
        <v>39</v>
      </c>
    </row>
    <row r="18" spans="1:1" x14ac:dyDescent="0.25">
      <c r="A18">
        <f>SS</f>
        <v>6.2E-2</v>
      </c>
    </row>
    <row r="19" spans="1:1" x14ac:dyDescent="0.25">
      <c r="A19">
        <v>100</v>
      </c>
    </row>
    <row r="20" spans="1:1" x14ac:dyDescent="0.25">
      <c r="A20">
        <f>A18*A19</f>
        <v>6.2</v>
      </c>
    </row>
    <row r="21" spans="1:1" ht="18" x14ac:dyDescent="0.25">
      <c r="A21" s="14"/>
    </row>
    <row r="22" spans="1:1" ht="18" x14ac:dyDescent="0.25">
      <c r="A22" s="14"/>
    </row>
    <row r="23" spans="1:1" ht="18" x14ac:dyDescent="0.25">
      <c r="A23" s="14"/>
    </row>
    <row r="24" spans="1:1" ht="18" x14ac:dyDescent="0.25">
      <c r="A24" s="14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D032-1E7A-40FA-8D60-64620F4466E9}">
  <dimension ref="A1:M31"/>
  <sheetViews>
    <sheetView workbookViewId="0">
      <selection activeCell="A2" sqref="A2"/>
    </sheetView>
  </sheetViews>
  <sheetFormatPr defaultRowHeight="15.75" x14ac:dyDescent="0.25"/>
  <cols>
    <col min="1" max="1" width="23.28515625" style="93" customWidth="1"/>
    <col min="2" max="2" width="21.85546875" style="93" customWidth="1"/>
    <col min="3" max="8" width="16.28515625" style="91" customWidth="1"/>
    <col min="9" max="9" width="13.28515625" style="91" bestFit="1" customWidth="1"/>
    <col min="10" max="10" width="12.140625" style="91" bestFit="1" customWidth="1"/>
    <col min="11" max="13" width="9.140625" style="91"/>
    <col min="14" max="16384" width="9.140625" style="92"/>
  </cols>
  <sheetData>
    <row r="1" spans="1:8" x14ac:dyDescent="0.25">
      <c r="A1" s="121" t="s">
        <v>40</v>
      </c>
      <c r="B1" s="121"/>
      <c r="C1" s="121"/>
      <c r="D1" s="121"/>
      <c r="E1" s="121"/>
      <c r="F1" s="121"/>
      <c r="G1" s="121"/>
      <c r="H1" s="121"/>
    </row>
    <row r="2" spans="1:8" x14ac:dyDescent="0.25">
      <c r="A2" s="96" t="s">
        <v>41</v>
      </c>
      <c r="B2" s="96"/>
      <c r="C2" s="92"/>
      <c r="D2" s="92"/>
      <c r="E2" s="92"/>
      <c r="F2" s="92"/>
      <c r="G2" s="92"/>
      <c r="H2" s="92"/>
    </row>
    <row r="3" spans="1:8" x14ac:dyDescent="0.25">
      <c r="A3" s="97" t="s">
        <v>42</v>
      </c>
      <c r="B3" s="98" t="s">
        <v>43</v>
      </c>
      <c r="C3" s="101">
        <f t="shared" ref="C3:H3" si="0">C4/2080</f>
        <v>16.10576923076923</v>
      </c>
      <c r="D3" s="101">
        <f t="shared" si="0"/>
        <v>19.23076923076923</v>
      </c>
      <c r="E3" s="101">
        <f t="shared" si="0"/>
        <v>21.634615384615383</v>
      </c>
      <c r="F3" s="101">
        <f t="shared" si="0"/>
        <v>24.03846153846154</v>
      </c>
      <c r="G3" s="101">
        <f t="shared" si="0"/>
        <v>28.846153846153847</v>
      </c>
      <c r="H3" s="101">
        <f t="shared" si="0"/>
        <v>33.653846153846153</v>
      </c>
    </row>
    <row r="4" spans="1:8" x14ac:dyDescent="0.25">
      <c r="A4" s="97" t="s">
        <v>42</v>
      </c>
      <c r="B4" s="98" t="s">
        <v>44</v>
      </c>
      <c r="C4" s="105">
        <v>33500</v>
      </c>
      <c r="D4" s="105">
        <v>40000</v>
      </c>
      <c r="E4" s="105">
        <v>45000</v>
      </c>
      <c r="F4" s="105">
        <v>50000</v>
      </c>
      <c r="G4" s="105">
        <v>60000</v>
      </c>
      <c r="H4" s="105">
        <v>70000</v>
      </c>
    </row>
    <row r="5" spans="1:8" x14ac:dyDescent="0.25">
      <c r="A5" s="92" t="s">
        <v>45</v>
      </c>
      <c r="B5" s="102">
        <v>4.7499999999999999E-3</v>
      </c>
      <c r="C5" s="101">
        <v>11472</v>
      </c>
      <c r="D5" s="101">
        <v>11472</v>
      </c>
      <c r="E5" s="101">
        <v>11472</v>
      </c>
      <c r="F5" s="101">
        <v>11472</v>
      </c>
      <c r="G5" s="101">
        <v>11472</v>
      </c>
      <c r="H5" s="101">
        <v>11472</v>
      </c>
    </row>
    <row r="6" spans="1:8" x14ac:dyDescent="0.25">
      <c r="A6" s="92" t="s">
        <v>46</v>
      </c>
      <c r="B6" s="102">
        <v>4.4999999999999999E-4</v>
      </c>
      <c r="C6" s="91">
        <f t="shared" ref="C6:H6" si="1">C4*$B$5</f>
        <v>159.125</v>
      </c>
      <c r="D6" s="91">
        <f t="shared" si="1"/>
        <v>190</v>
      </c>
      <c r="E6" s="91">
        <f t="shared" si="1"/>
        <v>213.75</v>
      </c>
      <c r="F6" s="91">
        <f t="shared" si="1"/>
        <v>237.5</v>
      </c>
      <c r="G6" s="91">
        <f t="shared" si="1"/>
        <v>285</v>
      </c>
      <c r="H6" s="91">
        <f t="shared" si="1"/>
        <v>332.5</v>
      </c>
    </row>
    <row r="7" spans="1:8" x14ac:dyDescent="0.25">
      <c r="A7" s="99" t="s">
        <v>47</v>
      </c>
      <c r="B7" s="102">
        <v>7.6499999999999999E-2</v>
      </c>
      <c r="C7" s="91">
        <f t="shared" ref="C7:H7" si="2">((C4/1000)*$B$6)*24</f>
        <v>0.36180000000000001</v>
      </c>
      <c r="D7" s="91">
        <f t="shared" si="2"/>
        <v>0.43199999999999994</v>
      </c>
      <c r="E7" s="91">
        <f t="shared" si="2"/>
        <v>0.48599999999999999</v>
      </c>
      <c r="F7" s="91">
        <f t="shared" si="2"/>
        <v>0.54</v>
      </c>
      <c r="G7" s="91">
        <f t="shared" si="2"/>
        <v>0.64800000000000002</v>
      </c>
      <c r="H7" s="91">
        <f t="shared" si="2"/>
        <v>0.75600000000000001</v>
      </c>
    </row>
    <row r="8" spans="1:8" x14ac:dyDescent="0.25">
      <c r="A8" s="92" t="s">
        <v>28</v>
      </c>
      <c r="B8" s="102">
        <v>0.10935</v>
      </c>
      <c r="C8" s="91">
        <f t="shared" ref="C8:H8" si="3">C4*$B$7</f>
        <v>2562.75</v>
      </c>
      <c r="D8" s="91">
        <f t="shared" si="3"/>
        <v>3060</v>
      </c>
      <c r="E8" s="91">
        <f t="shared" si="3"/>
        <v>3442.5</v>
      </c>
      <c r="F8" s="91">
        <f t="shared" si="3"/>
        <v>3825</v>
      </c>
      <c r="G8" s="91">
        <f t="shared" si="3"/>
        <v>4590</v>
      </c>
      <c r="H8" s="91">
        <f t="shared" si="3"/>
        <v>5355</v>
      </c>
    </row>
    <row r="9" spans="1:8" x14ac:dyDescent="0.25">
      <c r="C9" s="91">
        <f t="shared" ref="C9:H9" si="4">C4*$B$8</f>
        <v>3663.2249999999999</v>
      </c>
      <c r="D9" s="91">
        <f t="shared" si="4"/>
        <v>4374</v>
      </c>
      <c r="E9" s="91">
        <f t="shared" si="4"/>
        <v>4920.75</v>
      </c>
      <c r="F9" s="91">
        <f t="shared" si="4"/>
        <v>5467.5</v>
      </c>
      <c r="G9" s="91">
        <f t="shared" si="4"/>
        <v>6561</v>
      </c>
      <c r="H9" s="91">
        <f t="shared" si="4"/>
        <v>7654.5</v>
      </c>
    </row>
    <row r="10" spans="1:8" x14ac:dyDescent="0.25">
      <c r="C10" s="101">
        <f t="shared" ref="C10:H10" si="5">SUM(C4:C9)</f>
        <v>51357.461799999997</v>
      </c>
      <c r="D10" s="101">
        <f t="shared" si="5"/>
        <v>59096.432000000001</v>
      </c>
      <c r="E10" s="101">
        <f t="shared" si="5"/>
        <v>65049.485999999997</v>
      </c>
      <c r="F10" s="101">
        <f t="shared" si="5"/>
        <v>71002.540000000008</v>
      </c>
      <c r="G10" s="101">
        <f t="shared" si="5"/>
        <v>82908.648000000001</v>
      </c>
      <c r="H10" s="101">
        <f t="shared" si="5"/>
        <v>94814.755999999994</v>
      </c>
    </row>
    <row r="11" spans="1:8" x14ac:dyDescent="0.25">
      <c r="C11" s="104">
        <f t="shared" ref="C11:H11" si="6">C10/2080</f>
        <v>24.691087403846154</v>
      </c>
      <c r="D11" s="104">
        <f t="shared" si="6"/>
        <v>28.411746153846153</v>
      </c>
      <c r="E11" s="104">
        <f t="shared" si="6"/>
        <v>31.273791346153846</v>
      </c>
      <c r="F11" s="104">
        <f t="shared" si="6"/>
        <v>34.13583653846154</v>
      </c>
      <c r="G11" s="104">
        <f t="shared" si="6"/>
        <v>39.859926923076927</v>
      </c>
      <c r="H11" s="104">
        <f t="shared" si="6"/>
        <v>45.584017307692307</v>
      </c>
    </row>
    <row r="12" spans="1:8" x14ac:dyDescent="0.25">
      <c r="A12" s="96" t="s">
        <v>48</v>
      </c>
      <c r="B12" s="96"/>
    </row>
    <row r="13" spans="1:8" x14ac:dyDescent="0.25">
      <c r="C13" s="101">
        <f t="shared" ref="C13:H13" si="7">C14/2080</f>
        <v>19.076423076923078</v>
      </c>
      <c r="D13" s="101">
        <f t="shared" si="7"/>
        <v>20.602499999999999</v>
      </c>
      <c r="E13" s="101">
        <f t="shared" si="7"/>
        <v>22.25076923076923</v>
      </c>
      <c r="F13" s="101">
        <f t="shared" si="7"/>
        <v>24.030807692307693</v>
      </c>
      <c r="G13" s="101">
        <f t="shared" si="7"/>
        <v>24.475846153846156</v>
      </c>
      <c r="H13" s="101">
        <f t="shared" si="7"/>
        <v>26.433923076923076</v>
      </c>
    </row>
    <row r="14" spans="1:8" x14ac:dyDescent="0.25">
      <c r="C14" s="105">
        <v>39678.959999999999</v>
      </c>
      <c r="D14" s="105">
        <v>42853.2</v>
      </c>
      <c r="E14" s="105">
        <v>46281.599999999999</v>
      </c>
      <c r="F14" s="105">
        <v>49984.08</v>
      </c>
      <c r="G14" s="105">
        <v>50909.760000000002</v>
      </c>
      <c r="H14" s="105">
        <v>54982.559999999998</v>
      </c>
    </row>
    <row r="15" spans="1:8" x14ac:dyDescent="0.25">
      <c r="A15" s="103">
        <v>4.7499999999999999E-3</v>
      </c>
      <c r="B15" s="94"/>
      <c r="C15" s="101">
        <v>11472</v>
      </c>
      <c r="D15" s="101">
        <v>11472</v>
      </c>
      <c r="E15" s="101">
        <v>11472</v>
      </c>
      <c r="F15" s="101">
        <v>11472</v>
      </c>
      <c r="G15" s="101">
        <v>11472</v>
      </c>
      <c r="H15" s="101">
        <v>11472</v>
      </c>
    </row>
    <row r="16" spans="1:8" x14ac:dyDescent="0.25">
      <c r="A16" s="103">
        <v>4.4999999999999999E-4</v>
      </c>
      <c r="B16" s="95"/>
      <c r="C16" s="91">
        <f t="shared" ref="C16:H16" si="8">C14*$B$5</f>
        <v>188.47505999999998</v>
      </c>
      <c r="D16" s="91">
        <f t="shared" si="8"/>
        <v>203.55269999999999</v>
      </c>
      <c r="E16" s="91">
        <f t="shared" si="8"/>
        <v>219.83759999999998</v>
      </c>
      <c r="F16" s="91">
        <f t="shared" si="8"/>
        <v>237.42438000000001</v>
      </c>
      <c r="G16" s="91">
        <f t="shared" si="8"/>
        <v>241.82136</v>
      </c>
      <c r="H16" s="91">
        <f t="shared" si="8"/>
        <v>261.16715999999997</v>
      </c>
    </row>
    <row r="17" spans="1:8" x14ac:dyDescent="0.25">
      <c r="A17" s="103">
        <v>7.6499999999999999E-2</v>
      </c>
      <c r="B17" s="94"/>
      <c r="C17" s="91">
        <f t="shared" ref="C17:H17" si="9">((C14/1000)*$B$6)*24</f>
        <v>0.42853276799999995</v>
      </c>
      <c r="D17" s="91">
        <f t="shared" si="9"/>
        <v>0.46281455999999987</v>
      </c>
      <c r="E17" s="91">
        <f t="shared" si="9"/>
        <v>0.49984128</v>
      </c>
      <c r="F17" s="91">
        <f t="shared" si="9"/>
        <v>0.53982806399999994</v>
      </c>
      <c r="G17" s="91">
        <f t="shared" si="9"/>
        <v>0.5498254079999999</v>
      </c>
      <c r="H17" s="91">
        <f t="shared" si="9"/>
        <v>0.59381164799999997</v>
      </c>
    </row>
    <row r="18" spans="1:8" x14ac:dyDescent="0.25">
      <c r="A18" s="103">
        <v>0.10935</v>
      </c>
      <c r="B18" s="94"/>
      <c r="C18" s="91">
        <f t="shared" ref="C18:H18" si="10">C14*$B$7</f>
        <v>3035.4404399999999</v>
      </c>
      <c r="D18" s="91">
        <f t="shared" si="10"/>
        <v>3278.2697999999996</v>
      </c>
      <c r="E18" s="91">
        <f t="shared" si="10"/>
        <v>3540.5423999999998</v>
      </c>
      <c r="F18" s="91">
        <f t="shared" si="10"/>
        <v>3823.7821199999998</v>
      </c>
      <c r="G18" s="91">
        <f t="shared" si="10"/>
        <v>3894.5966400000002</v>
      </c>
      <c r="H18" s="91">
        <f t="shared" si="10"/>
        <v>4206.1658399999997</v>
      </c>
    </row>
    <row r="19" spans="1:8" x14ac:dyDescent="0.25">
      <c r="C19" s="91">
        <f t="shared" ref="C19:H19" si="11">C14*$B$8</f>
        <v>4338.894276</v>
      </c>
      <c r="D19" s="91">
        <f t="shared" si="11"/>
        <v>4685.9974199999997</v>
      </c>
      <c r="E19" s="91">
        <f t="shared" si="11"/>
        <v>5060.8929600000001</v>
      </c>
      <c r="F19" s="91">
        <f t="shared" si="11"/>
        <v>5465.7591480000001</v>
      </c>
      <c r="G19" s="91">
        <f t="shared" si="11"/>
        <v>5566.9822560000002</v>
      </c>
      <c r="H19" s="91">
        <f t="shared" si="11"/>
        <v>6012.342936</v>
      </c>
    </row>
    <row r="20" spans="1:8" x14ac:dyDescent="0.25">
      <c r="C20" s="101">
        <f t="shared" ref="C20:H20" si="12">SUM(C14:C19)</f>
        <v>58714.198308767991</v>
      </c>
      <c r="D20" s="101">
        <f t="shared" si="12"/>
        <v>62493.482734559999</v>
      </c>
      <c r="E20" s="101">
        <f t="shared" si="12"/>
        <v>66575.372801279998</v>
      </c>
      <c r="F20" s="101">
        <f t="shared" si="12"/>
        <v>70983.585476063992</v>
      </c>
      <c r="G20" s="101">
        <f t="shared" si="12"/>
        <v>72085.710081408004</v>
      </c>
      <c r="H20" s="101">
        <f t="shared" si="12"/>
        <v>76934.829747647993</v>
      </c>
    </row>
    <row r="21" spans="1:8" x14ac:dyDescent="0.25">
      <c r="C21" s="104">
        <f t="shared" ref="C21:H21" si="13">C20/2080</f>
        <v>28.227979956138459</v>
      </c>
      <c r="D21" s="104">
        <f t="shared" si="13"/>
        <v>30.044943622384615</v>
      </c>
      <c r="E21" s="104">
        <f t="shared" si="13"/>
        <v>32.007390769846154</v>
      </c>
      <c r="F21" s="104">
        <f t="shared" si="13"/>
        <v>34.126723786569229</v>
      </c>
      <c r="G21" s="104">
        <f t="shared" si="13"/>
        <v>34.656591385292309</v>
      </c>
      <c r="H21" s="104">
        <f t="shared" si="13"/>
        <v>36.987898917138459</v>
      </c>
    </row>
    <row r="22" spans="1:8" x14ac:dyDescent="0.25">
      <c r="A22" s="96" t="s">
        <v>49</v>
      </c>
      <c r="B22" s="96"/>
    </row>
    <row r="23" spans="1:8" x14ac:dyDescent="0.25">
      <c r="C23" s="101">
        <f t="shared" ref="C23:H23" si="14">C24/2080</f>
        <v>30.437307692307691</v>
      </c>
      <c r="D23" s="101">
        <f t="shared" si="14"/>
        <v>32.872269230769234</v>
      </c>
      <c r="E23" s="101">
        <f t="shared" si="14"/>
        <v>35.502000000000002</v>
      </c>
      <c r="F23" s="101">
        <f t="shared" si="14"/>
        <v>38.342192307692308</v>
      </c>
      <c r="G23" s="101">
        <f t="shared" si="14"/>
        <v>41.409576923076919</v>
      </c>
      <c r="H23" s="101">
        <f t="shared" si="14"/>
        <v>44.722384615384613</v>
      </c>
    </row>
    <row r="24" spans="1:8" x14ac:dyDescent="0.25">
      <c r="C24" s="106">
        <v>63309.599999999999</v>
      </c>
      <c r="D24" s="106">
        <v>68374.320000000007</v>
      </c>
      <c r="E24" s="106">
        <v>73844.160000000003</v>
      </c>
      <c r="F24" s="106">
        <v>79751.759999999995</v>
      </c>
      <c r="G24" s="106">
        <v>86131.92</v>
      </c>
      <c r="H24" s="106">
        <v>93022.56</v>
      </c>
    </row>
    <row r="25" spans="1:8" x14ac:dyDescent="0.25">
      <c r="A25" s="103">
        <v>4.7499999999999999E-3</v>
      </c>
      <c r="B25" s="94"/>
      <c r="C25" s="101">
        <v>11472</v>
      </c>
      <c r="D25" s="101">
        <v>11472</v>
      </c>
      <c r="E25" s="101">
        <v>11472</v>
      </c>
      <c r="F25" s="101">
        <v>11472</v>
      </c>
      <c r="G25" s="101">
        <v>11472</v>
      </c>
      <c r="H25" s="101">
        <v>11472</v>
      </c>
    </row>
    <row r="26" spans="1:8" x14ac:dyDescent="0.25">
      <c r="A26" s="103">
        <v>4.4999999999999999E-4</v>
      </c>
      <c r="B26" s="95"/>
      <c r="C26" s="91">
        <f t="shared" ref="C26:H26" si="15">C24*$B$5</f>
        <v>300.72059999999999</v>
      </c>
      <c r="D26" s="91">
        <f t="shared" si="15"/>
        <v>324.77802000000003</v>
      </c>
      <c r="E26" s="91">
        <f t="shared" si="15"/>
        <v>350.75976000000003</v>
      </c>
      <c r="F26" s="91">
        <f t="shared" si="15"/>
        <v>378.82085999999998</v>
      </c>
      <c r="G26" s="91">
        <f t="shared" si="15"/>
        <v>409.12662</v>
      </c>
      <c r="H26" s="91">
        <f t="shared" si="15"/>
        <v>441.85715999999996</v>
      </c>
    </row>
    <row r="27" spans="1:8" x14ac:dyDescent="0.25">
      <c r="A27" s="103">
        <v>7.6499999999999999E-2</v>
      </c>
      <c r="B27" s="94"/>
      <c r="C27" s="91">
        <f t="shared" ref="C27:H27" si="16">((C24/1000)*$B$6)*24</f>
        <v>0.68374367999999996</v>
      </c>
      <c r="D27" s="91">
        <f t="shared" si="16"/>
        <v>0.73844265600000014</v>
      </c>
      <c r="E27" s="91">
        <f t="shared" si="16"/>
        <v>0.79751692800000007</v>
      </c>
      <c r="F27" s="91">
        <f t="shared" si="16"/>
        <v>0.86131900799999994</v>
      </c>
      <c r="G27" s="91">
        <f t="shared" si="16"/>
        <v>0.930224736</v>
      </c>
      <c r="H27" s="91">
        <f t="shared" si="16"/>
        <v>1.0046436480000001</v>
      </c>
    </row>
    <row r="28" spans="1:8" x14ac:dyDescent="0.25">
      <c r="A28" s="103">
        <v>0.10935</v>
      </c>
      <c r="B28" s="94"/>
      <c r="C28" s="91">
        <f t="shared" ref="C28:H28" si="17">C24*$B$7</f>
        <v>4843.1844000000001</v>
      </c>
      <c r="D28" s="91">
        <f t="shared" si="17"/>
        <v>5230.6354800000008</v>
      </c>
      <c r="E28" s="91">
        <f t="shared" si="17"/>
        <v>5649.0782399999998</v>
      </c>
      <c r="F28" s="91">
        <f t="shared" si="17"/>
        <v>6101.0096399999993</v>
      </c>
      <c r="G28" s="91">
        <f t="shared" si="17"/>
        <v>6589.0918799999999</v>
      </c>
      <c r="H28" s="91">
        <f t="shared" si="17"/>
        <v>7116.2258400000001</v>
      </c>
    </row>
    <row r="29" spans="1:8" x14ac:dyDescent="0.25">
      <c r="C29" s="91">
        <f t="shared" ref="C29:H29" si="18">C24*$B$8</f>
        <v>6922.9047600000004</v>
      </c>
      <c r="D29" s="91">
        <f t="shared" si="18"/>
        <v>7476.7318920000007</v>
      </c>
      <c r="E29" s="91">
        <f t="shared" si="18"/>
        <v>8074.8588960000006</v>
      </c>
      <c r="F29" s="91">
        <f t="shared" si="18"/>
        <v>8720.8549559999992</v>
      </c>
      <c r="G29" s="91">
        <f t="shared" si="18"/>
        <v>9418.5254519999999</v>
      </c>
      <c r="H29" s="91">
        <f t="shared" si="18"/>
        <v>10172.016936</v>
      </c>
    </row>
    <row r="30" spans="1:8" x14ac:dyDescent="0.25">
      <c r="C30" s="101">
        <f t="shared" ref="C30:H30" si="19">SUM(C24:C29)</f>
        <v>86849.093503680007</v>
      </c>
      <c r="D30" s="101">
        <f t="shared" si="19"/>
        <v>92879.203834656</v>
      </c>
      <c r="E30" s="101">
        <f t="shared" si="19"/>
        <v>99391.654412928008</v>
      </c>
      <c r="F30" s="101">
        <f t="shared" si="19"/>
        <v>106425.30677500801</v>
      </c>
      <c r="G30" s="101">
        <f t="shared" si="19"/>
        <v>114021.59417673599</v>
      </c>
      <c r="H30" s="101">
        <f t="shared" si="19"/>
        <v>122225.664579648</v>
      </c>
    </row>
    <row r="31" spans="1:8" x14ac:dyDescent="0.25">
      <c r="C31" s="104">
        <f t="shared" ref="C31:H31" si="20">C30/2080</f>
        <v>41.754371876769234</v>
      </c>
      <c r="D31" s="104">
        <f t="shared" si="20"/>
        <v>44.653463382046155</v>
      </c>
      <c r="E31" s="104">
        <f t="shared" si="20"/>
        <v>47.784449236984621</v>
      </c>
      <c r="F31" s="104">
        <f t="shared" si="20"/>
        <v>51.166012872600007</v>
      </c>
      <c r="G31" s="104">
        <f t="shared" si="20"/>
        <v>54.818074123430762</v>
      </c>
      <c r="H31" s="104">
        <f t="shared" si="20"/>
        <v>58.762338740215384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72A108D9D03499E06840599D137B5" ma:contentTypeVersion="15" ma:contentTypeDescription="Create a new document." ma:contentTypeScope="" ma:versionID="4646248ac0ecaee6f6fd269cdd78debc">
  <xsd:schema xmlns:xsd="http://www.w3.org/2001/XMLSchema" xmlns:xs="http://www.w3.org/2001/XMLSchema" xmlns:p="http://schemas.microsoft.com/office/2006/metadata/properties" xmlns:ns1="http://schemas.microsoft.com/sharepoint/v3" xmlns:ns2="86db4b18-1080-4135-b7eb-ef8c332503aa" targetNamespace="http://schemas.microsoft.com/office/2006/metadata/properties" ma:root="true" ma:fieldsID="b5af493d464401214e3cd10f0212ba0d" ns1:_="" ns2:_="">
    <xsd:import namespace="http://schemas.microsoft.com/sharepoint/v3"/>
    <xsd:import namespace="86db4b18-1080-4135-b7eb-ef8c332503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4b18-1080-4135-b7eb-ef8c33250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I D A A B Q S w M E F A A C A A g A c m c J V 9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H J n C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y Z w l X K I p H u A 4 A A A A R A A A A E w A c A E Z v c m 1 1 b G F z L 1 N l Y 3 R p b 2 4 x L m 0 g o h g A K K A U A A A A A A A A A A A A A A A A A A A A A A A A A A A A K 0 5 N L s n M z 1 M I h t C G 1 g B Q S w E C L Q A U A A I A C A B y Z w l X 2 F 6 J 0 6 I A A A D 2 A A A A E g A A A A A A A A A A A A A A A A A A A A A A Q 2 9 u Z m l n L 1 B h Y 2 t h Z 2 U u e G 1 s U E s B A i 0 A F A A C A A g A c m c J V w / K 6 a u k A A A A 6 Q A A A B M A A A A A A A A A A A A A A A A A 7 g A A A F t D b 2 5 0 Z W 5 0 X 1 R 5 c G V z X S 5 4 b W x Q S w E C L Q A U A A I A C A B y Z w l X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x O F g 0 c m d 0 O o A G E 6 m o A Q A w A A A A A C A A A A A A A D Z g A A w A A A A B A A A A B P N I U J q 7 Z I a l 0 7 b t 1 c 9 A i f A A A A A A S A A A C g A A A A E A A A A G X E w W / n M W D W o R n h k + 3 M Q j B Q A A A A 6 X k 9 9 6 e s o k x B t P x p Q T Y X 4 W u M A / I c h 9 D k x j w j q 8 q M 7 C f U J W d z O V q 9 4 + p 4 B g 1 H z R 4 W e k 3 H T D U d k f 0 y 7 W c D D o Z H W O O Z s i 3 t w d 6 n H C Z K d Z 0 n j 5 Q U A A A A K 3 I U A W e b D M b H g 9 K m g J M 7 l M b N y 6 w = < / D a t a M a s h u p > 
</file>

<file path=customXml/itemProps1.xml><?xml version="1.0" encoding="utf-8"?>
<ds:datastoreItem xmlns:ds="http://schemas.openxmlformats.org/officeDocument/2006/customXml" ds:itemID="{EE427892-A916-442C-9683-526C4D31C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db4b18-1080-4135-b7eb-ef8c33250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B6FBEE-1D42-4E8F-B7C4-9713AE920F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314C80-FC81-4B98-8349-5D4C022EE4B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5A63301D-AE67-4AEA-AB9A-9EB4BDAAD0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CALCULATOR</vt:lpstr>
      <vt:lpstr>LEGEND</vt:lpstr>
      <vt:lpstr>EXAMPLES</vt:lpstr>
      <vt:lpstr>Contribution</vt:lpstr>
      <vt:lpstr>medical</vt:lpstr>
      <vt:lpstr>Medical_Insurance____208_the_state_pays</vt:lpstr>
      <vt:lpstr>Medical_Insurance___414_the_state_pays</vt:lpstr>
      <vt:lpstr>Pension</vt:lpstr>
      <vt:lpstr>Retirement</vt:lpstr>
      <vt:lpstr>SocSec</vt:lpstr>
      <vt:lpstr>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Verslues</dc:creator>
  <cp:keywords/>
  <dc:description/>
  <cp:lastModifiedBy>Michael Holloway</cp:lastModifiedBy>
  <cp:revision/>
  <dcterms:created xsi:type="dcterms:W3CDTF">2021-10-22T20:17:38Z</dcterms:created>
  <dcterms:modified xsi:type="dcterms:W3CDTF">2025-01-28T16:02:25Z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0x0101006FF72A108D9D03499E06840599D137B5</vt:lpwstr>
  </property>
</Properties>
</file>